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iaxis365-my.sharepoint.com/personal/tim_zou_ipexna_com/Documents/Desktop/Commercial Excellence Requests/Blazemaster/"/>
    </mc:Choice>
  </mc:AlternateContent>
  <xr:revisionPtr revIDLastSave="3" documentId="8_{5BD7488D-5148-4B6D-BB20-68DB44FE282A}" xr6:coauthVersionLast="47" xr6:coauthVersionMax="47" xr10:uidLastSave="{A8931B9B-D48C-4D3F-9D94-E2F37107C19D}"/>
  <bookViews>
    <workbookView xWindow="1200" yWindow="1770" windowWidth="23580" windowHeight="18030" xr2:uid="{D7678755-2550-4E33-AEEB-20DC52B5E108}"/>
  </bookViews>
  <sheets>
    <sheet name="BMPFIN040125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</calcChain>
</file>

<file path=xl/sharedStrings.xml><?xml version="1.0" encoding="utf-8"?>
<sst xmlns="http://schemas.openxmlformats.org/spreadsheetml/2006/main" count="1082" uniqueCount="231">
  <si>
    <t>Price Table</t>
  </si>
  <si>
    <t>List - Id</t>
  </si>
  <si>
    <t>List - Name</t>
  </si>
  <si>
    <t>P-Code</t>
  </si>
  <si>
    <t>UPC-Code</t>
  </si>
  <si>
    <t>Universal Number</t>
  </si>
  <si>
    <t>Prod-Desc</t>
  </si>
  <si>
    <t>List Price</t>
  </si>
  <si>
    <t>/Per</t>
  </si>
  <si>
    <t>Eff-Date</t>
  </si>
  <si>
    <t>Unit Wght Kgs</t>
  </si>
  <si>
    <t>Unit Wght Lbs</t>
  </si>
  <si>
    <t>Carton Qty</t>
  </si>
  <si>
    <t>Price Class</t>
  </si>
  <si>
    <t>Obsolete/No Longer Replnsh.</t>
  </si>
  <si>
    <t>Obs-Eff-Date</t>
  </si>
  <si>
    <t>01*REGION-06</t>
  </si>
  <si>
    <t>BMPFIN0401251</t>
  </si>
  <si>
    <t>CDN BLAZEMASTER April 1 2025</t>
  </si>
  <si>
    <t>3/4"x15' CPVC PIPE P/E BLAZEMASTER</t>
  </si>
  <si>
    <t>/100</t>
  </si>
  <si>
    <t>013PI</t>
  </si>
  <si>
    <t>80300T</t>
  </si>
  <si>
    <t>20MMx10' CPVC PIPE P/E BLAZEMASTER</t>
  </si>
  <si>
    <t>1"x15' CPVC PIPE P/E BLAZEMASTER</t>
  </si>
  <si>
    <t>80301T</t>
  </si>
  <si>
    <t>25MMx10' CPVC PIPE P/E BLAZEMASTER</t>
  </si>
  <si>
    <t>1 1/4"x15' CPVC PIPE P/E BLAZEMASTER</t>
  </si>
  <si>
    <t>80302T</t>
  </si>
  <si>
    <t>32MMx10' CPVC PIPE P/E BLAZEMASTER</t>
  </si>
  <si>
    <t>1 1/2"x15' CPVC PIPE P/E BLAZEMASTER</t>
  </si>
  <si>
    <t>80303T</t>
  </si>
  <si>
    <t>40MMx10' CPVC PIPE P/E BLAZEMASTER</t>
  </si>
  <si>
    <t>2"x15' CPVC PIPE P/E BLAZEMASTER</t>
  </si>
  <si>
    <t>80304T</t>
  </si>
  <si>
    <t>50MMx10' CPVC PIPE P/E BLAZEMASTER</t>
  </si>
  <si>
    <t>2 1/2"x15' CPVC PIPE P/E BLAZEMASTER</t>
  </si>
  <si>
    <t>80305T</t>
  </si>
  <si>
    <t>63MMx10' CPVC PIPE P/E BLAZEMASTER</t>
  </si>
  <si>
    <t>3"x15' CPVC PIPE P/E BLAZEMASTER</t>
  </si>
  <si>
    <t>80306T</t>
  </si>
  <si>
    <t>3"x10' CPVC PIPE P/E BLAZEMASTER</t>
  </si>
  <si>
    <t>80300ASD</t>
  </si>
  <si>
    <t>3/4"x15' CPVC PIPE P/E ASD</t>
  </si>
  <si>
    <t>013AS</t>
  </si>
  <si>
    <t>80300TASD</t>
  </si>
  <si>
    <t>3/4"x10' CPVC PIPE P/E ASD</t>
  </si>
  <si>
    <t>3/4" CPVC END CAP SOC BLAZEMASTER</t>
  </si>
  <si>
    <t>/1</t>
  </si>
  <si>
    <t>048MD</t>
  </si>
  <si>
    <t>1" CPVC END CAP SOC BLAZEMASTER</t>
  </si>
  <si>
    <t>1 1/4" CPVC END CAP SOC BLAZEMASTER</t>
  </si>
  <si>
    <t>1 1/2" CPVC END CAP SOC BLAZEMASTER</t>
  </si>
  <si>
    <t>2" CPVC END CAP SOC BLAZEMASTER</t>
  </si>
  <si>
    <t>2 1/2" CPVC END CAP SOC BLAZEMASTER</t>
  </si>
  <si>
    <t>3" CPVC END CAP SOC BLAZEMASTER</t>
  </si>
  <si>
    <t>3/4" CPVC COUPLING SOCxSOC BLAZEMASTER</t>
  </si>
  <si>
    <t>1" CPVC COUPLING SOCxSOC BLAZEMASTER</t>
  </si>
  <si>
    <t>1 1/4" CPVC COUPLING SOCxSOC BLAZEMASTER</t>
  </si>
  <si>
    <t>1 1/2" CPVC COUPLING SOCxSOC BLAZEMASTER</t>
  </si>
  <si>
    <t>2" CPVC COUPLING SOCxSOC BLAZEMASTER</t>
  </si>
  <si>
    <t>2 1/2" CPVC COUPLING SOCxSOC BLAZEMASTER</t>
  </si>
  <si>
    <t>3" CPVC COUPLING SOCxSOC BLAZEMASTER</t>
  </si>
  <si>
    <t>1"x3/4" CPVC RED. CPLG SOCxSOC BLAZEMASTER</t>
  </si>
  <si>
    <t>3/4"x90D CPVC ELBOW SOCxSOC BLAZEMASTER</t>
  </si>
  <si>
    <t>1"x90D CPVC ELBOW SOCxSOCBLAZEMASTER</t>
  </si>
  <si>
    <t>1 1/4"x90D CPVC ELBOW SOCxSOC BLAZEMASTER</t>
  </si>
  <si>
    <t>1 1/2"x90D CPVC ELBOW SOCxSOC BLAZEMASTER</t>
  </si>
  <si>
    <t>2"x90D CPVC ELBOW SOCxSOCBLAZEMASTER</t>
  </si>
  <si>
    <t>2 1/2"x90D CPVC ELBOW SOCxSOC BLAZEMASTER</t>
  </si>
  <si>
    <t>3"x90D CPVC ELBOW SOCxSOCBLAZEMASTER</t>
  </si>
  <si>
    <t>1"x3/4"x90D CPVC RED. ELBOW SOCxSOC BLAZEMASTER</t>
  </si>
  <si>
    <t>3/4"x45D CPVC ELBOW SOCxSOC BLAZEMASTER</t>
  </si>
  <si>
    <t>1"x45D CPVC ELBOW SOCxSOCBLAZEMASTER</t>
  </si>
  <si>
    <t>1 1/4"x45D CPVC ELBOW SOCxSOC BLAZEMASTER</t>
  </si>
  <si>
    <t>1 1/2"x45D CPVC ELBOW SOCxSOC BLAZEMASTER</t>
  </si>
  <si>
    <t>2"x45D CPVC ELBOW SOCxSOCBLAZEMASTER</t>
  </si>
  <si>
    <t>2 1/2"x45D CPVC SCH80 ELBOW BLAZEMASTER</t>
  </si>
  <si>
    <t>3"x45D CPVC SCH80 ELBOW BLAZEMASTER</t>
  </si>
  <si>
    <t>3/4" CPVC TEE SOCxSOCxSOCBLAZEMASTER</t>
  </si>
  <si>
    <t>1" CPVC TEE SOCxSOCxSOC BLAZEMASTER</t>
  </si>
  <si>
    <t>1 1/4" CPVC TEE SOCxSOCxSOC BLAZEMASTER</t>
  </si>
  <si>
    <t>1 1/2" CPVC TEE SOCxSOCxSOC BLAZEMASTER</t>
  </si>
  <si>
    <t>2" CPVC TEE SOCxSOCxSOC BLAZEMASTER</t>
  </si>
  <si>
    <t>2 1/2" CPVC SOCxSOCxSOC BLAZEMASTER</t>
  </si>
  <si>
    <t>3" CPVC TEE SOCxSOCxSOC BLAZEMASTER</t>
  </si>
  <si>
    <t>3/4"x1" CPVC RED. TEE SOCxSOCxSOC BLAZEMASTER</t>
  </si>
  <si>
    <t>1"x3/4"x3/4" CPVC RED. TEE SOCxSOCxSOC BLAZEMASTER</t>
  </si>
  <si>
    <t>1"x3/4"x1" CPVC RED. TEE SOCxSOCxSOC BLAZEMASTER</t>
  </si>
  <si>
    <t>1"x3/4" CPVC RED. TEE SOCxSOCxSOC BLAZEMASTER</t>
  </si>
  <si>
    <t>1 1/4"x1"x3/4" CPVC RED. TEE SOCxSOCxSOC BLAZEMASTER</t>
  </si>
  <si>
    <t>1 1/4"x1"x1" CPVC RED. TEE SOCxSOCxSOC BLAZEMASTER</t>
  </si>
  <si>
    <t>1 1/4"x1"x1 1/4" CPVC RED. TEE SOCxSOCxSOC BLAZEMASTER</t>
  </si>
  <si>
    <t>1 1/4"x3/4" CPVC RED. TEESOCxSOCxSOC BLAZEMASTER</t>
  </si>
  <si>
    <t>1 1/4"x1" CPVC RED. TEE SOCxSOCxSOC BLAZEMASTER</t>
  </si>
  <si>
    <t>1 1/4"x1 1/2" CPVC RED. TEE SOCxSOCxSOC BLAZEMASTER</t>
  </si>
  <si>
    <t>1 1/2"x3/4" CPVC RED. TEESOCxSOCxSOC BLAZEMASTER</t>
  </si>
  <si>
    <t>1 1/2"x1" CPVC RED. TEE SOCxSOCxSOC BLAZEMASTER</t>
  </si>
  <si>
    <t>1 1/2"x1 1/4" CPVC RED. TEE SOCxSOCxSOC BLAZEMASTER</t>
  </si>
  <si>
    <t>1 1/2"x1 1/4"x3/4" CPVC RED. TEE SOCxSOCxSOC BLAZEMASTER</t>
  </si>
  <si>
    <t>1 1/2"x1 1/4"x1" CPVC RED. TEE SOCxSOCxSOC BLAZEMASTER</t>
  </si>
  <si>
    <t>2"x3/4" CPVC RED. TEE SOCxSOCxSOC BLAZEMASTER</t>
  </si>
  <si>
    <t>2"x1" CPVC RED. TEE SOCxSOCxSOC BLAZEMASTER</t>
  </si>
  <si>
    <t>2"x1 1/4" CPVC RED. TEE SOCxSOCxSOC BLAZEMASTER</t>
  </si>
  <si>
    <t>2"x1 1/2" CPVC RED. TEE SOCxSOCxSOC BLAZEMASTER</t>
  </si>
  <si>
    <t>2 1/2"x1" CPVC RED. TEE SOCxSOCxSOC BLAZEMASTER</t>
  </si>
  <si>
    <t>2 1/2"x1 1/4" CPVC RED. TEE SOCxSOCxSOC BLAZEMASTER</t>
  </si>
  <si>
    <t>2 1/2"x1 1/2" CPVC RED. TEE SOCxSOCxSOC BLAZEMASTER</t>
  </si>
  <si>
    <t>2 1/2"x2" CPVC RED. TEE SOCxSOCxSOC BLAZEMASTER</t>
  </si>
  <si>
    <t>3"x1 1/2" CPVC RED. TEE SOCxSOCxSOC BLAZEMASTER</t>
  </si>
  <si>
    <t>3"x2" CPVC RED. TEE SOCxSOCxSOC BLAZEMASTER</t>
  </si>
  <si>
    <t>3"x2 1/2" CPVC RED. TEE SOCxSOCxSOC BLAZEMASTER</t>
  </si>
  <si>
    <t>3/4" CPVC CROSS SOCxSOCxSOCxSOC BLAZEMASTER</t>
  </si>
  <si>
    <t>1" CPVC CROSS SOCxSOCxSOCxSOC BLAZEMASTER</t>
  </si>
  <si>
    <t>1 1/4" CPVC CROSS SOCxSOCxSOCxSOC BLAZEMASTER</t>
  </si>
  <si>
    <t>1 1/2" CPVC CROSS SOCxSOCxSOCxSOC BLAZEMASTER</t>
  </si>
  <si>
    <t>2" CPVC CROSS SOCxSOCxSOCxSOC BLAZEMASTER</t>
  </si>
  <si>
    <t>2 1/2" CPVC CROSS SOCxSOCxSOCxSOC BLAZEMASTER</t>
  </si>
  <si>
    <t>1"x3/4" CPVC CROSS SOCxSOCxSOCxSOC BLAZEMASTER</t>
  </si>
  <si>
    <t>1"x3/4" CPVC RED. BUSHINGSPxSOC BLAZEMASTER</t>
  </si>
  <si>
    <t>1 1/4"x3/4" CPVC RED. BUSHING SPxSOC BLAZEMASTER</t>
  </si>
  <si>
    <t>1 1/4"x1" CPVC RED. BUSHING SPxSOC BLAZEMASTER</t>
  </si>
  <si>
    <t>1 1/2"x3/4" CPVC RED. BUSHING SPxSOC BLAZEMASTER</t>
  </si>
  <si>
    <t>1 1/2"x1" CPVC RED. BUSHING SPxSOC BLAZEMASTER</t>
  </si>
  <si>
    <t>1 1/2"x1 1/4" CPVC RED. BUSHING SPxSOC BLAZEMASTER</t>
  </si>
  <si>
    <t>2"x3/4" CPVC RED. BUSHINGSPxSOC BLAZEMASTER</t>
  </si>
  <si>
    <t>2"x1" CPVC RED. BUSHING SPxSOC BLAZEMASTER</t>
  </si>
  <si>
    <t>2"x1 1/4" CPVC RED. BUSHING SPxSOC BLAZEMASTER</t>
  </si>
  <si>
    <t>2"x1 1/2" CPVC RED. BUSHING SPxSOC BLAZEMASTER</t>
  </si>
  <si>
    <t>2 1/2"x1" CPVC RED. BUSHING SPxSOC BLAZEMASTER</t>
  </si>
  <si>
    <t>2 1/2"x1 1/4" CPVC RED. BUSHING SPxSOC BLAZEMASTER</t>
  </si>
  <si>
    <t>2 1/2"x1 1/2" CPVC RED. BUSHING SPxSOC BLAZEMASTER</t>
  </si>
  <si>
    <t>2 1/2"x2" CPVC RED. BUSHING SPxSOC BLAZEMASTER</t>
  </si>
  <si>
    <t>3"x2" CPVC RED. BUSHING SPxSOC BLAZEMASTER</t>
  </si>
  <si>
    <t>3"x2 1/2" CPVC RED. BUSHING SPxSOC BLAZEMASTER</t>
  </si>
  <si>
    <t>80175RS2</t>
  </si>
  <si>
    <t>3/4"/1"x1/2" CPVC SPR. RAPID SEAL ADAPTER SOC/SPxFPT BLAZEMASTER</t>
  </si>
  <si>
    <t>048RS</t>
  </si>
  <si>
    <t>80176RS2</t>
  </si>
  <si>
    <t>1"x1/2" CPVC SPR. RAPID SEAL ADAPTER SOCxFPT BLAZEMASTER</t>
  </si>
  <si>
    <t>80177RS2</t>
  </si>
  <si>
    <t>3/4"x1/2" CPVC SPR. RAPIDSEAL ADAPTER SPxFPT BLAZEMASTER</t>
  </si>
  <si>
    <t>80199RS2</t>
  </si>
  <si>
    <t>3/4"x1/2"x90D CPVC SPR. RAPID SEAL ADAPTER ELBOW SOCxFPT BLAZEMASTER</t>
  </si>
  <si>
    <t>80198RS2</t>
  </si>
  <si>
    <t>1"x1/2"x90D CPVC SPR. RAPID SEAL ADAPTER ELBOW SOCxFPT BLAZEMASTER</t>
  </si>
  <si>
    <t>80250RS2</t>
  </si>
  <si>
    <t>3/4"x1/2" CPVC SPR. RAPIDSEAL ADAPTER TEE SOCxSOCxFPT</t>
  </si>
  <si>
    <t>80251RS2</t>
  </si>
  <si>
    <t>1"x1/2" CPVC SPR. RAPID SEAL ADAPTER TEE SOCxSOCxFPT</t>
  </si>
  <si>
    <t>80459RS2</t>
  </si>
  <si>
    <t>1"x1/2"x1/2" CPVC SPR. RSA TEE SOCxSOCxFPT 3- 5/8" T/O</t>
  </si>
  <si>
    <t>80460RS2</t>
  </si>
  <si>
    <t>1"x1/2"x1/2" CPVC SPR. RSA TEE SOCxSOCxFPT 3- 3/8" T/O</t>
  </si>
  <si>
    <t>80462RS2</t>
  </si>
  <si>
    <t>1"x1"x1/2"x1/2" CPVC SPR.RSA CROSS SOCxSOCxFPTxFPT3- 3/8" T/O</t>
  </si>
  <si>
    <t>80463RS2</t>
  </si>
  <si>
    <t>1"x1"x1/2"x1/2" CPVC SPR.RSA CROSS SOCxSOCxFPTxFPT3- 5/8" T/O</t>
  </si>
  <si>
    <t>80175E</t>
  </si>
  <si>
    <t>3/4"x1/2" CPVC SPR. HEAD ADPT SOCxFPT BLAZEMASTER</t>
  </si>
  <si>
    <t>048BR</t>
  </si>
  <si>
    <t>80175W</t>
  </si>
  <si>
    <t>80175Wl</t>
  </si>
  <si>
    <t>80176E</t>
  </si>
  <si>
    <t>1"x1/2" CPVC SPR. HEAD ADPT SOCxFPT BLAZEMASTER</t>
  </si>
  <si>
    <t>80176W</t>
  </si>
  <si>
    <t>1"x3/4" CPVC SPR. HEAD ADPT SOCxFPT BLAZEMASTER</t>
  </si>
  <si>
    <t>1/2"x1/2"x1" CPVC SHA TEEFPTxFPTxSOC 3-3/8" T/O</t>
  </si>
  <si>
    <t>1/2"x1/2"x1" CPVC SHA TEEFPTxFPTxSOC 3-5/8" T/O</t>
  </si>
  <si>
    <t>1"x1"x1/2"x1/2" CPVC SHA CROSS SOCxSOCxFPTxFPT 3- 3/8" T/O</t>
  </si>
  <si>
    <t>1"x1"x1/2"x1/2" CPVC SHA CROSS SOCxSOCxFPTxFPT 3- 5/8" T/O</t>
  </si>
  <si>
    <t>80177l</t>
  </si>
  <si>
    <t>3/4"x1/2" CPVC SPR. HEAD ADPT SPxFPT BLAZEMASTER</t>
  </si>
  <si>
    <t>1"x1/2" CPVC SHA SPxFPT BLAZEMASTER</t>
  </si>
  <si>
    <t>80178x</t>
  </si>
  <si>
    <t>1"x1/2" CPVC SPR. HEAD ADPT SPxFPT BLAZEMASTER</t>
  </si>
  <si>
    <t>1"x3/4" CPVC SPR. HEAD ADPT SPxFPT BLAZEMASTER</t>
  </si>
  <si>
    <t>3/4"x1/2"x90D CPVC SPR. HEAD ADPT ELBOW SOCxFPT BLAZEMASTER</t>
  </si>
  <si>
    <t>1"x1/2"x90D CPVC SPR. HEAD ADPT ELBOW SOCxFPT BLAZEMASTER</t>
  </si>
  <si>
    <t>1"x3/4"x90D CPVC SPR. HEAD ADPT ELBOW SOCxFPT BLAZEMASTER</t>
  </si>
  <si>
    <t>3/4"x1/2" CPVC SPR. HEAD ADPT TEE SOCxSOCxFPT BLAZEMASTER</t>
  </si>
  <si>
    <t>1"x1/2" CPVC SPR. HEAD ADPT TEE SOCxSOCxFPT BLAZEMASTER</t>
  </si>
  <si>
    <t>1 1/4"x1/2" CPVC SPR. HEAD ADPT TEE SOCxSOCxFPT</t>
  </si>
  <si>
    <t>1 1/4"x1"x1/2" CPVC SPR. HEAD ADPT TEE SOCxSOCxFPT</t>
  </si>
  <si>
    <t>1" CPVC SPR. HEAD ADPT TEE SOCxSOCxFPT BLAZEMASTER</t>
  </si>
  <si>
    <t>1" CPVC DRY SPR. HEAD ADPT TEE SOCxSOCxFPT BLAZEMASTER</t>
  </si>
  <si>
    <t>1 1/2"x1 1/4"x1/2" CPVC SPR. HEAD ADPT TEE SOCxSOCxFPT</t>
  </si>
  <si>
    <t>1 1/2"x1/2" CPVC SPR. HEAD ADPT TEE SOCxSOCxFPT</t>
  </si>
  <si>
    <t>2"x1 1/2"x1/2" CPVC SPR. HEAD ADPT TEE SOCxSOCxFPT</t>
  </si>
  <si>
    <t>2"x1/2" CPVC SPR. HEAD ADPT TEE SOCxSOCxFPT BLAZEMASTER</t>
  </si>
  <si>
    <t>3/4" CPVC FEMALE ADPT SOCxFPT BLAZEMASTER</t>
  </si>
  <si>
    <t>1" CPVC FEMALE ADPT SOCxFPT BLAZEMASTER</t>
  </si>
  <si>
    <t>1 1/4" CPVC FEMALE ADPT SOCxFPT BLAZEMASTER</t>
  </si>
  <si>
    <t>1 1/2" CPVC FEMALE ADPT SOCxFPT BLAZEMASTER</t>
  </si>
  <si>
    <t>2" CPVC FEMALE ADPT SOCxFPT BLAZEMASTER</t>
  </si>
  <si>
    <t>3/4" CPVC MALE ADPT SOCxMPT BLAZEMASTER</t>
  </si>
  <si>
    <t>1" CPVC MALE ADPT SOCxMPTBLAZEMASTER</t>
  </si>
  <si>
    <t>1 1/4" (42.1) CPVC ADPT CPLG SOCxGROOVE BLAZEMASTER</t>
  </si>
  <si>
    <t>1 1/2" (48.3) CPVC ADPT CPLG SOCxGROOVE BLAZEMASTER</t>
  </si>
  <si>
    <t>2" (60.3) CPVC ADPT CPLG SOCxGROOVE BLAZEMASTER</t>
  </si>
  <si>
    <t>2 1/2" (73.0) CPVC ADPT CPLG SOCxGROOVE BLAZEMASTER</t>
  </si>
  <si>
    <t>3" (88.9) CPVC ADPT CPLG SOCxGROOVE BLAZEMASTER</t>
  </si>
  <si>
    <t>CH01104</t>
  </si>
  <si>
    <t>1 1/4" CPVC ADPT CPLG SOCxGROOVE BLAZEMASTER</t>
  </si>
  <si>
    <t>CH01105</t>
  </si>
  <si>
    <t>1 1/2" CPVC ADPT CPLG SOCxGROOVE BLAZEMASTER</t>
  </si>
  <si>
    <t>CH01107</t>
  </si>
  <si>
    <t>2" CPVC ADPT CPLG SOCxGROOVE BLAZEMASTER</t>
  </si>
  <si>
    <t>CH01109</t>
  </si>
  <si>
    <t>2 1/2" CPVC ADPT CPLG SOCxGROOVE BLAZEMASTER</t>
  </si>
  <si>
    <t>PINT (473ML) IPEX BLAZEMASTER ONE STEP CEMENT LOW VOC</t>
  </si>
  <si>
    <t>074SC</t>
  </si>
  <si>
    <t>QUART (946ML) IPEX BLAZEMASTER ONE-STEP CEMENT LOW VOC</t>
  </si>
  <si>
    <t>.75" DAUBER FOR PT CAN DP- 75</t>
  </si>
  <si>
    <t>1.50" DAUBER FOR PT CAN DP- 150</t>
  </si>
  <si>
    <t>E-No Longer Replenished</t>
  </si>
  <si>
    <t>1.50" DAUBER FOR QT CAN DQ- 150</t>
  </si>
  <si>
    <t>.75" CAN MATE DAUBER CM75</t>
  </si>
  <si>
    <t>1.50" CAN MATE DAUBER CM150</t>
  </si>
  <si>
    <t>3002B</t>
  </si>
  <si>
    <t>Sprinkler Head Holdback Wrench with 2 ReplacementChains</t>
  </si>
  <si>
    <t>074AC</t>
  </si>
  <si>
    <t>3011B</t>
  </si>
  <si>
    <t>Sprinkler Head Holdback Wrench Replacement Chain - 5 Pack</t>
  </si>
  <si>
    <t>CPVC Retrofit Pipe Cutting Tool</t>
  </si>
  <si>
    <t>Retrofit CPVC Cutting Head</t>
  </si>
  <si>
    <t>CPVC Rapid Seal Gasket Replacement Tool</t>
  </si>
  <si>
    <t>CPVC Rapid Seal Gasket Removal Pick</t>
  </si>
  <si>
    <t>CPVC Rapid Seal Replacement Gaskets-Qty 10</t>
  </si>
  <si>
    <t>CPVC RSA Test Plug</t>
  </si>
  <si>
    <t>Concealed Cover Plate Installation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</si>
</sst>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5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9884-DA20-488C-B793-1155CB09D663}">
  <dimension ref="A1:P173"/>
  <sheetViews>
    <sheetView tabSelected="1" workbookViewId="0">
      <selection activeCell="F7" sqref="F7"/>
    </sheetView>
  </sheetViews>
  <sheetFormatPr defaultRowHeight="15" x14ac:dyDescent="0.25"/>
  <cols>
    <col min="1" max="1" width="13.7109375" bestFit="1" customWidth="1"/>
    <col min="2" max="2" width="15" bestFit="1" customWidth="1"/>
    <col min="3" max="3" width="28.28515625" bestFit="1" customWidth="1"/>
    <col min="4" max="4" width="7.7109375" style="8" bestFit="1" customWidth="1"/>
    <col min="5" max="5" width="13.140625" bestFit="1" customWidth="1"/>
    <col min="6" max="6" width="17.42578125" style="2" bestFit="1" customWidth="1"/>
    <col min="7" max="7" width="69.5703125" style="2" bestFit="1" customWidth="1"/>
    <col min="8" max="8" width="9.28515625" style="3" bestFit="1" customWidth="1"/>
    <col min="9" max="9" width="4.7109375" bestFit="1" customWidth="1"/>
    <col min="10" max="10" width="8.5703125" bestFit="1" customWidth="1"/>
    <col min="11" max="12" width="13.5703125" bestFit="1" customWidth="1"/>
    <col min="13" max="13" width="10.7109375" bestFit="1" customWidth="1"/>
    <col min="14" max="14" width="11" bestFit="1" customWidth="1"/>
    <col min="15" max="15" width="28.140625" bestFit="1" customWidth="1"/>
    <col min="16" max="16" width="12.85546875" bestFit="1" customWidth="1"/>
  </cols>
  <sheetData>
    <row r="1" spans="1:16" s="4" customFormat="1" x14ac:dyDescent="0.25">
      <c r="A1" s="4" t="s">
        <v>0</v>
      </c>
      <c r="B1" s="4" t="s">
        <v>1</v>
      </c>
      <c r="C1" s="4" t="s">
        <v>2</v>
      </c>
      <c r="D1" s="7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t="s">
        <v>16</v>
      </c>
      <c r="B2" t="s">
        <v>17</v>
      </c>
      <c r="C2" t="s">
        <v>18</v>
      </c>
      <c r="D2" s="8" t="str">
        <f>("013019")</f>
        <v>013019</v>
      </c>
      <c r="E2" t="str">
        <f>("622454941373")</f>
        <v>622454941373</v>
      </c>
      <c r="F2" s="2">
        <v>80300</v>
      </c>
      <c r="G2" s="2" t="s">
        <v>19</v>
      </c>
      <c r="H2" s="3">
        <v>140</v>
      </c>
      <c r="I2" t="s">
        <v>20</v>
      </c>
      <c r="J2" s="1">
        <v>45748</v>
      </c>
      <c r="K2">
        <v>8.5000000000000006E-2</v>
      </c>
      <c r="L2">
        <v>0.187</v>
      </c>
      <c r="N2" t="s">
        <v>21</v>
      </c>
    </row>
    <row r="3" spans="1:16" x14ac:dyDescent="0.25">
      <c r="A3" t="s">
        <v>16</v>
      </c>
      <c r="B3" t="s">
        <v>17</v>
      </c>
      <c r="C3" t="s">
        <v>18</v>
      </c>
      <c r="D3" s="8" t="str">
        <f>("013010")</f>
        <v>013010</v>
      </c>
      <c r="E3" t="str">
        <f>("622454941397")</f>
        <v>622454941397</v>
      </c>
      <c r="F3" s="2" t="s">
        <v>22</v>
      </c>
      <c r="G3" s="2" t="s">
        <v>23</v>
      </c>
      <c r="H3" s="3">
        <v>140</v>
      </c>
      <c r="I3" t="s">
        <v>20</v>
      </c>
      <c r="J3" s="1">
        <v>45748</v>
      </c>
      <c r="K3">
        <v>8.5000000000000006E-2</v>
      </c>
      <c r="L3">
        <v>0.187</v>
      </c>
      <c r="N3" t="s">
        <v>21</v>
      </c>
    </row>
    <row r="4" spans="1:16" x14ac:dyDescent="0.25">
      <c r="A4" t="s">
        <v>16</v>
      </c>
      <c r="B4" t="s">
        <v>17</v>
      </c>
      <c r="C4" t="s">
        <v>18</v>
      </c>
      <c r="D4" s="8" t="str">
        <f>("013018")</f>
        <v>013018</v>
      </c>
      <c r="E4" t="str">
        <f>("622454941403")</f>
        <v>622454941403</v>
      </c>
      <c r="F4" s="2">
        <v>80301</v>
      </c>
      <c r="G4" s="2" t="s">
        <v>24</v>
      </c>
      <c r="H4" s="3">
        <v>196</v>
      </c>
      <c r="I4" t="s">
        <v>20</v>
      </c>
      <c r="J4" s="1">
        <v>45748</v>
      </c>
      <c r="K4">
        <v>0.123</v>
      </c>
      <c r="L4">
        <v>0.27100000000000002</v>
      </c>
      <c r="N4" t="s">
        <v>21</v>
      </c>
    </row>
    <row r="5" spans="1:16" x14ac:dyDescent="0.25">
      <c r="A5" t="s">
        <v>16</v>
      </c>
      <c r="B5" t="s">
        <v>17</v>
      </c>
      <c r="C5" t="s">
        <v>18</v>
      </c>
      <c r="D5" s="8" t="str">
        <f>("013009")</f>
        <v>013009</v>
      </c>
      <c r="E5" t="str">
        <f>("622454941410")</f>
        <v>622454941410</v>
      </c>
      <c r="F5" s="2" t="s">
        <v>25</v>
      </c>
      <c r="G5" s="2" t="s">
        <v>26</v>
      </c>
      <c r="H5" s="3">
        <v>196</v>
      </c>
      <c r="I5" t="s">
        <v>20</v>
      </c>
      <c r="J5" s="1">
        <v>45748</v>
      </c>
      <c r="K5">
        <v>0.123</v>
      </c>
      <c r="L5">
        <v>0.27100000000000002</v>
      </c>
      <c r="N5" t="s">
        <v>21</v>
      </c>
    </row>
    <row r="6" spans="1:16" x14ac:dyDescent="0.25">
      <c r="A6" t="s">
        <v>16</v>
      </c>
      <c r="B6" t="s">
        <v>17</v>
      </c>
      <c r="C6" t="s">
        <v>18</v>
      </c>
      <c r="D6" s="8" t="str">
        <f>("013017")</f>
        <v>013017</v>
      </c>
      <c r="E6" t="str">
        <f>("622454941502")</f>
        <v>622454941502</v>
      </c>
      <c r="F6" s="2">
        <v>80302</v>
      </c>
      <c r="G6" s="2" t="s">
        <v>27</v>
      </c>
      <c r="H6" s="3">
        <v>329</v>
      </c>
      <c r="I6" t="s">
        <v>20</v>
      </c>
      <c r="J6" s="1">
        <v>45748</v>
      </c>
      <c r="K6">
        <v>0.19400000000000001</v>
      </c>
      <c r="L6">
        <v>0.42799999999999999</v>
      </c>
      <c r="N6" t="s">
        <v>21</v>
      </c>
    </row>
    <row r="7" spans="1:16" x14ac:dyDescent="0.25">
      <c r="A7" t="s">
        <v>16</v>
      </c>
      <c r="B7" t="s">
        <v>17</v>
      </c>
      <c r="C7" t="s">
        <v>18</v>
      </c>
      <c r="D7" s="8" t="str">
        <f>("013008")</f>
        <v>013008</v>
      </c>
      <c r="E7" t="str">
        <f>("622454941441")</f>
        <v>622454941441</v>
      </c>
      <c r="F7" s="2" t="s">
        <v>28</v>
      </c>
      <c r="G7" s="2" t="s">
        <v>29</v>
      </c>
      <c r="H7" s="3">
        <v>329</v>
      </c>
      <c r="I7" t="s">
        <v>20</v>
      </c>
      <c r="J7" s="1">
        <v>45748</v>
      </c>
      <c r="K7">
        <v>0.19400000000000001</v>
      </c>
      <c r="L7">
        <v>0.42799999999999999</v>
      </c>
      <c r="N7" t="s">
        <v>21</v>
      </c>
    </row>
    <row r="8" spans="1:16" x14ac:dyDescent="0.25">
      <c r="A8" t="s">
        <v>16</v>
      </c>
      <c r="B8" t="s">
        <v>17</v>
      </c>
      <c r="C8" t="s">
        <v>18</v>
      </c>
      <c r="D8" s="8" t="str">
        <f>("013016")</f>
        <v>013016</v>
      </c>
      <c r="E8" t="str">
        <f>("622454941496")</f>
        <v>622454941496</v>
      </c>
      <c r="F8" s="2">
        <v>80303</v>
      </c>
      <c r="G8" s="2" t="s">
        <v>30</v>
      </c>
      <c r="H8" s="3">
        <v>453</v>
      </c>
      <c r="I8" t="s">
        <v>20</v>
      </c>
      <c r="J8" s="1">
        <v>45748</v>
      </c>
      <c r="K8">
        <v>0.255</v>
      </c>
      <c r="L8">
        <v>0.56200000000000006</v>
      </c>
      <c r="N8" t="s">
        <v>21</v>
      </c>
    </row>
    <row r="9" spans="1:16" x14ac:dyDescent="0.25">
      <c r="A9" t="s">
        <v>16</v>
      </c>
      <c r="B9" t="s">
        <v>17</v>
      </c>
      <c r="C9" t="s">
        <v>18</v>
      </c>
      <c r="D9" s="8" t="str">
        <f>("013007")</f>
        <v>013007</v>
      </c>
      <c r="E9" t="str">
        <f>("622454941434")</f>
        <v>622454941434</v>
      </c>
      <c r="F9" s="2" t="s">
        <v>31</v>
      </c>
      <c r="G9" s="2" t="s">
        <v>32</v>
      </c>
      <c r="H9" s="3">
        <v>453</v>
      </c>
      <c r="I9" t="s">
        <v>20</v>
      </c>
      <c r="J9" s="1">
        <v>45748</v>
      </c>
      <c r="K9">
        <v>0.255</v>
      </c>
      <c r="L9">
        <v>0.56200000000000006</v>
      </c>
      <c r="N9" t="s">
        <v>21</v>
      </c>
    </row>
    <row r="10" spans="1:16" x14ac:dyDescent="0.25">
      <c r="A10" t="s">
        <v>16</v>
      </c>
      <c r="B10" t="s">
        <v>17</v>
      </c>
      <c r="C10" t="s">
        <v>18</v>
      </c>
      <c r="D10" s="8" t="str">
        <f>("013015")</f>
        <v>013015</v>
      </c>
      <c r="E10" t="str">
        <f>("622454941489")</f>
        <v>622454941489</v>
      </c>
      <c r="F10" s="2">
        <v>80304</v>
      </c>
      <c r="G10" s="2" t="s">
        <v>33</v>
      </c>
      <c r="H10" s="3">
        <v>707</v>
      </c>
      <c r="I10" t="s">
        <v>20</v>
      </c>
      <c r="J10" s="1">
        <v>45748</v>
      </c>
      <c r="K10">
        <v>0.38800000000000001</v>
      </c>
      <c r="L10">
        <v>0.85499999999999998</v>
      </c>
      <c r="N10" t="s">
        <v>21</v>
      </c>
    </row>
    <row r="11" spans="1:16" x14ac:dyDescent="0.25">
      <c r="A11" t="s">
        <v>16</v>
      </c>
      <c r="B11" t="s">
        <v>17</v>
      </c>
      <c r="C11" t="s">
        <v>18</v>
      </c>
      <c r="D11" s="8" t="str">
        <f>("013006")</f>
        <v>013006</v>
      </c>
      <c r="E11" t="str">
        <f>("622454941427")</f>
        <v>622454941427</v>
      </c>
      <c r="F11" s="2" t="s">
        <v>34</v>
      </c>
      <c r="G11" s="2" t="s">
        <v>35</v>
      </c>
      <c r="H11" s="3">
        <v>707</v>
      </c>
      <c r="I11" t="s">
        <v>20</v>
      </c>
      <c r="J11" s="1">
        <v>45748</v>
      </c>
      <c r="K11">
        <v>0.38800000000000001</v>
      </c>
      <c r="L11">
        <v>0.85499999999999998</v>
      </c>
      <c r="N11" t="s">
        <v>21</v>
      </c>
    </row>
    <row r="12" spans="1:16" x14ac:dyDescent="0.25">
      <c r="A12" t="s">
        <v>16</v>
      </c>
      <c r="B12" t="s">
        <v>17</v>
      </c>
      <c r="C12" t="s">
        <v>18</v>
      </c>
      <c r="D12" s="8" t="str">
        <f>("013014")</f>
        <v>013014</v>
      </c>
      <c r="E12" t="str">
        <f>("622454941472")</f>
        <v>622454941472</v>
      </c>
      <c r="F12" s="2">
        <v>80305</v>
      </c>
      <c r="G12" s="2" t="s">
        <v>36</v>
      </c>
      <c r="H12" s="3">
        <v>1118</v>
      </c>
      <c r="I12" t="s">
        <v>20</v>
      </c>
      <c r="J12" s="1">
        <v>45748</v>
      </c>
      <c r="K12">
        <v>0.57099999999999995</v>
      </c>
      <c r="L12">
        <v>1.2589999999999999</v>
      </c>
      <c r="N12" t="s">
        <v>21</v>
      </c>
    </row>
    <row r="13" spans="1:16" x14ac:dyDescent="0.25">
      <c r="A13" t="s">
        <v>16</v>
      </c>
      <c r="B13" t="s">
        <v>17</v>
      </c>
      <c r="C13" t="s">
        <v>18</v>
      </c>
      <c r="D13" s="8" t="str">
        <f>("013011")</f>
        <v>013011</v>
      </c>
      <c r="E13" t="str">
        <f>("622454941458")</f>
        <v>622454941458</v>
      </c>
      <c r="F13" s="2" t="s">
        <v>37</v>
      </c>
      <c r="G13" s="2" t="s">
        <v>38</v>
      </c>
      <c r="H13" s="3">
        <v>1118</v>
      </c>
      <c r="I13" t="s">
        <v>20</v>
      </c>
      <c r="J13" s="1">
        <v>45748</v>
      </c>
      <c r="K13">
        <v>0.57099999999999995</v>
      </c>
      <c r="L13">
        <v>1.2589999999999999</v>
      </c>
      <c r="N13" t="s">
        <v>21</v>
      </c>
    </row>
    <row r="14" spans="1:16" x14ac:dyDescent="0.25">
      <c r="A14" t="s">
        <v>16</v>
      </c>
      <c r="B14" t="s">
        <v>17</v>
      </c>
      <c r="C14" t="s">
        <v>18</v>
      </c>
      <c r="D14" s="8" t="str">
        <f>("013013")</f>
        <v>013013</v>
      </c>
      <c r="E14" t="str">
        <f>("622454941465")</f>
        <v>622454941465</v>
      </c>
      <c r="F14" s="2">
        <v>80306</v>
      </c>
      <c r="G14" s="2" t="s">
        <v>39</v>
      </c>
      <c r="H14" s="3">
        <v>1673</v>
      </c>
      <c r="I14" t="s">
        <v>20</v>
      </c>
      <c r="J14" s="1">
        <v>45748</v>
      </c>
      <c r="K14">
        <v>0.85099999999999998</v>
      </c>
      <c r="L14">
        <v>1.8759999999999999</v>
      </c>
      <c r="N14" t="s">
        <v>21</v>
      </c>
    </row>
    <row r="15" spans="1:16" x14ac:dyDescent="0.25">
      <c r="A15" t="s">
        <v>16</v>
      </c>
      <c r="B15" t="s">
        <v>17</v>
      </c>
      <c r="C15" t="s">
        <v>18</v>
      </c>
      <c r="D15" s="8" t="str">
        <f>("013005")</f>
        <v>013005</v>
      </c>
      <c r="E15" t="str">
        <f>("622454941519")</f>
        <v>622454941519</v>
      </c>
      <c r="F15" s="2" t="s">
        <v>40</v>
      </c>
      <c r="G15" s="2" t="s">
        <v>41</v>
      </c>
      <c r="H15" s="3">
        <v>1673</v>
      </c>
      <c r="I15" t="s">
        <v>20</v>
      </c>
      <c r="J15" s="1">
        <v>45748</v>
      </c>
      <c r="K15">
        <v>0.85099999999999998</v>
      </c>
      <c r="L15">
        <v>1.8759999999999999</v>
      </c>
      <c r="N15" t="s">
        <v>21</v>
      </c>
    </row>
    <row r="16" spans="1:16" x14ac:dyDescent="0.25">
      <c r="A16" t="s">
        <v>16</v>
      </c>
      <c r="B16" t="s">
        <v>17</v>
      </c>
      <c r="C16" t="s">
        <v>18</v>
      </c>
      <c r="D16" s="8" t="str">
        <f>("013004")</f>
        <v>013004</v>
      </c>
      <c r="E16" t="str">
        <f>("622454941526")</f>
        <v>622454941526</v>
      </c>
      <c r="F16" s="2" t="s">
        <v>42</v>
      </c>
      <c r="G16" s="2" t="s">
        <v>43</v>
      </c>
      <c r="H16" s="3">
        <v>171</v>
      </c>
      <c r="I16" t="s">
        <v>20</v>
      </c>
      <c r="J16" s="1">
        <v>45748</v>
      </c>
      <c r="K16">
        <v>8.5000000000000006E-2</v>
      </c>
      <c r="L16">
        <v>0.187</v>
      </c>
      <c r="N16" t="s">
        <v>44</v>
      </c>
    </row>
    <row r="17" spans="1:14" x14ac:dyDescent="0.25">
      <c r="A17" t="s">
        <v>16</v>
      </c>
      <c r="B17" t="s">
        <v>17</v>
      </c>
      <c r="C17" t="s">
        <v>18</v>
      </c>
      <c r="D17" s="8" t="str">
        <f>("013003")</f>
        <v>013003</v>
      </c>
      <c r="E17" t="str">
        <f>("622454941533")</f>
        <v>622454941533</v>
      </c>
      <c r="F17" s="2" t="s">
        <v>45</v>
      </c>
      <c r="G17" s="2" t="s">
        <v>46</v>
      </c>
      <c r="H17" s="3">
        <v>171</v>
      </c>
      <c r="I17" t="s">
        <v>20</v>
      </c>
      <c r="J17" s="1">
        <v>45748</v>
      </c>
      <c r="K17">
        <v>8.5000000000000006E-2</v>
      </c>
      <c r="L17">
        <v>0.187</v>
      </c>
      <c r="N17" t="s">
        <v>44</v>
      </c>
    </row>
    <row r="18" spans="1:14" x14ac:dyDescent="0.25">
      <c r="A18" t="s">
        <v>16</v>
      </c>
      <c r="B18" t="s">
        <v>17</v>
      </c>
      <c r="C18" t="s">
        <v>18</v>
      </c>
      <c r="D18" s="8" t="str">
        <f>("048114")</f>
        <v>048114</v>
      </c>
      <c r="E18" t="str">
        <f>("622454941885")</f>
        <v>622454941885</v>
      </c>
      <c r="F18" s="2">
        <v>80100</v>
      </c>
      <c r="G18" s="2" t="s">
        <v>47</v>
      </c>
      <c r="H18" s="3">
        <v>1.22</v>
      </c>
      <c r="I18" t="s">
        <v>48</v>
      </c>
      <c r="J18" s="1">
        <v>45748</v>
      </c>
      <c r="K18">
        <v>1.4999999999999999E-2</v>
      </c>
      <c r="L18">
        <v>3.3000000000000002E-2</v>
      </c>
      <c r="M18">
        <v>225</v>
      </c>
      <c r="N18" t="s">
        <v>49</v>
      </c>
    </row>
    <row r="19" spans="1:14" x14ac:dyDescent="0.25">
      <c r="A19" t="s">
        <v>16</v>
      </c>
      <c r="B19" t="s">
        <v>17</v>
      </c>
      <c r="C19" t="s">
        <v>18</v>
      </c>
      <c r="D19" s="8" t="str">
        <f>("048115")</f>
        <v>048115</v>
      </c>
      <c r="E19" t="str">
        <f>("622454941892")</f>
        <v>622454941892</v>
      </c>
      <c r="F19" s="2">
        <v>80101</v>
      </c>
      <c r="G19" s="2" t="s">
        <v>50</v>
      </c>
      <c r="H19" s="3">
        <v>1.71</v>
      </c>
      <c r="I19" t="s">
        <v>48</v>
      </c>
      <c r="J19" s="1">
        <v>45748</v>
      </c>
      <c r="K19">
        <v>2.9000000000000001E-2</v>
      </c>
      <c r="L19">
        <v>6.4000000000000001E-2</v>
      </c>
      <c r="M19">
        <v>300</v>
      </c>
      <c r="N19" t="s">
        <v>49</v>
      </c>
    </row>
    <row r="20" spans="1:14" x14ac:dyDescent="0.25">
      <c r="A20" t="s">
        <v>16</v>
      </c>
      <c r="B20" t="s">
        <v>17</v>
      </c>
      <c r="C20" t="s">
        <v>18</v>
      </c>
      <c r="D20" s="8" t="str">
        <f>("048116")</f>
        <v>048116</v>
      </c>
      <c r="E20" t="str">
        <f>("622454941908")</f>
        <v>622454941908</v>
      </c>
      <c r="F20" s="2">
        <v>80102</v>
      </c>
      <c r="G20" s="2" t="s">
        <v>51</v>
      </c>
      <c r="H20" s="3">
        <v>3.04</v>
      </c>
      <c r="I20" t="s">
        <v>48</v>
      </c>
      <c r="J20" s="1">
        <v>45748</v>
      </c>
      <c r="K20">
        <v>5.5E-2</v>
      </c>
      <c r="L20">
        <v>0.121</v>
      </c>
      <c r="M20">
        <v>60</v>
      </c>
      <c r="N20" t="s">
        <v>49</v>
      </c>
    </row>
    <row r="21" spans="1:14" x14ac:dyDescent="0.25">
      <c r="A21" t="s">
        <v>16</v>
      </c>
      <c r="B21" t="s">
        <v>17</v>
      </c>
      <c r="C21" t="s">
        <v>18</v>
      </c>
      <c r="D21" s="8" t="str">
        <f>("048117")</f>
        <v>048117</v>
      </c>
      <c r="E21" t="str">
        <f>("622454941915")</f>
        <v>622454941915</v>
      </c>
      <c r="F21" s="2">
        <v>80103</v>
      </c>
      <c r="G21" s="2" t="s">
        <v>52</v>
      </c>
      <c r="H21" s="3">
        <v>4.2</v>
      </c>
      <c r="I21" t="s">
        <v>48</v>
      </c>
      <c r="J21" s="1">
        <v>45748</v>
      </c>
      <c r="K21">
        <v>9.9000000000000005E-2</v>
      </c>
      <c r="L21">
        <v>0.218</v>
      </c>
      <c r="M21">
        <v>30</v>
      </c>
      <c r="N21" t="s">
        <v>49</v>
      </c>
    </row>
    <row r="22" spans="1:14" x14ac:dyDescent="0.25">
      <c r="A22" t="s">
        <v>16</v>
      </c>
      <c r="B22" t="s">
        <v>17</v>
      </c>
      <c r="C22" t="s">
        <v>18</v>
      </c>
      <c r="D22" s="8" t="str">
        <f>("048118")</f>
        <v>048118</v>
      </c>
      <c r="E22" t="str">
        <f>("622454941922")</f>
        <v>622454941922</v>
      </c>
      <c r="F22" s="2">
        <v>80104</v>
      </c>
      <c r="G22" s="2" t="s">
        <v>53</v>
      </c>
      <c r="H22" s="3">
        <v>6.87</v>
      </c>
      <c r="I22" t="s">
        <v>48</v>
      </c>
      <c r="J22" s="1">
        <v>45748</v>
      </c>
      <c r="K22">
        <v>0.15</v>
      </c>
      <c r="L22">
        <v>0.33100000000000002</v>
      </c>
      <c r="M22">
        <v>20</v>
      </c>
      <c r="N22" t="s">
        <v>49</v>
      </c>
    </row>
    <row r="23" spans="1:14" x14ac:dyDescent="0.25">
      <c r="A23" t="s">
        <v>16</v>
      </c>
      <c r="B23" t="s">
        <v>17</v>
      </c>
      <c r="C23" t="s">
        <v>18</v>
      </c>
      <c r="D23" s="8" t="str">
        <f>("048119")</f>
        <v>048119</v>
      </c>
      <c r="E23" t="str">
        <f>("622454941939")</f>
        <v>622454941939</v>
      </c>
      <c r="F23" s="2">
        <v>80105</v>
      </c>
      <c r="G23" s="2" t="s">
        <v>54</v>
      </c>
      <c r="H23" s="3">
        <v>22.31</v>
      </c>
      <c r="I23" t="s">
        <v>48</v>
      </c>
      <c r="J23" s="1">
        <v>45748</v>
      </c>
      <c r="K23">
        <v>0.253</v>
      </c>
      <c r="L23">
        <v>0.55800000000000005</v>
      </c>
      <c r="M23">
        <v>10</v>
      </c>
      <c r="N23" t="s">
        <v>49</v>
      </c>
    </row>
    <row r="24" spans="1:14" x14ac:dyDescent="0.25">
      <c r="A24" t="s">
        <v>16</v>
      </c>
      <c r="B24" t="s">
        <v>17</v>
      </c>
      <c r="C24" t="s">
        <v>18</v>
      </c>
      <c r="D24" s="8" t="str">
        <f>("048120")</f>
        <v>048120</v>
      </c>
      <c r="E24" t="str">
        <f>("622454941946")</f>
        <v>622454941946</v>
      </c>
      <c r="F24" s="2">
        <v>80106</v>
      </c>
      <c r="G24" s="2" t="s">
        <v>55</v>
      </c>
      <c r="H24" s="3">
        <v>28.56</v>
      </c>
      <c r="I24" t="s">
        <v>48</v>
      </c>
      <c r="J24" s="1">
        <v>45748</v>
      </c>
      <c r="K24">
        <v>0.39100000000000001</v>
      </c>
      <c r="L24">
        <v>0.86199999999999999</v>
      </c>
      <c r="M24">
        <v>8</v>
      </c>
      <c r="N24" t="s">
        <v>49</v>
      </c>
    </row>
    <row r="25" spans="1:14" x14ac:dyDescent="0.25">
      <c r="A25" t="s">
        <v>16</v>
      </c>
      <c r="B25" t="s">
        <v>17</v>
      </c>
      <c r="C25" t="s">
        <v>18</v>
      </c>
      <c r="D25" s="8" t="str">
        <f>("048107")</f>
        <v>048107</v>
      </c>
      <c r="E25" t="str">
        <f>("622454941816")</f>
        <v>622454941816</v>
      </c>
      <c r="F25" s="2">
        <v>80075</v>
      </c>
      <c r="G25" s="2" t="s">
        <v>56</v>
      </c>
      <c r="H25" s="3">
        <v>2.09</v>
      </c>
      <c r="I25" t="s">
        <v>48</v>
      </c>
      <c r="J25" s="1">
        <v>45748</v>
      </c>
      <c r="K25">
        <v>3.2000000000000001E-2</v>
      </c>
      <c r="L25">
        <v>7.0999999999999994E-2</v>
      </c>
      <c r="M25">
        <v>300</v>
      </c>
      <c r="N25" t="s">
        <v>49</v>
      </c>
    </row>
    <row r="26" spans="1:14" x14ac:dyDescent="0.25">
      <c r="A26" t="s">
        <v>16</v>
      </c>
      <c r="B26" t="s">
        <v>17</v>
      </c>
      <c r="C26" t="s">
        <v>18</v>
      </c>
      <c r="D26" s="8" t="str">
        <f>("048108")</f>
        <v>048108</v>
      </c>
      <c r="E26" t="str">
        <f>("622454941823")</f>
        <v>622454941823</v>
      </c>
      <c r="F26" s="2">
        <v>80076</v>
      </c>
      <c r="G26" s="2" t="s">
        <v>57</v>
      </c>
      <c r="H26" s="3">
        <v>2.04</v>
      </c>
      <c r="I26" t="s">
        <v>48</v>
      </c>
      <c r="J26" s="1">
        <v>45748</v>
      </c>
      <c r="K26">
        <v>0.04</v>
      </c>
      <c r="L26">
        <v>8.7999999999999995E-2</v>
      </c>
      <c r="M26">
        <v>160</v>
      </c>
      <c r="N26" t="s">
        <v>49</v>
      </c>
    </row>
    <row r="27" spans="1:14" x14ac:dyDescent="0.25">
      <c r="A27" t="s">
        <v>16</v>
      </c>
      <c r="B27" t="s">
        <v>17</v>
      </c>
      <c r="C27" t="s">
        <v>18</v>
      </c>
      <c r="D27" s="8" t="str">
        <f>("048109")</f>
        <v>048109</v>
      </c>
      <c r="E27" t="str">
        <f>("622454941830")</f>
        <v>622454941830</v>
      </c>
      <c r="F27" s="2">
        <v>80077</v>
      </c>
      <c r="G27" s="2" t="s">
        <v>58</v>
      </c>
      <c r="H27" s="3">
        <v>4.1100000000000003</v>
      </c>
      <c r="I27" t="s">
        <v>48</v>
      </c>
      <c r="J27" s="1">
        <v>45748</v>
      </c>
      <c r="K27">
        <v>5.2999999999999999E-2</v>
      </c>
      <c r="L27">
        <v>0.11700000000000001</v>
      </c>
      <c r="M27">
        <v>120</v>
      </c>
      <c r="N27" t="s">
        <v>49</v>
      </c>
    </row>
    <row r="28" spans="1:14" x14ac:dyDescent="0.25">
      <c r="A28" t="s">
        <v>16</v>
      </c>
      <c r="B28" t="s">
        <v>17</v>
      </c>
      <c r="C28" t="s">
        <v>18</v>
      </c>
      <c r="D28" s="8" t="str">
        <f>("048110")</f>
        <v>048110</v>
      </c>
      <c r="E28" t="str">
        <f>("622454941847")</f>
        <v>622454941847</v>
      </c>
      <c r="F28" s="2">
        <v>80078</v>
      </c>
      <c r="G28" s="2" t="s">
        <v>59</v>
      </c>
      <c r="H28" s="3">
        <v>5.76</v>
      </c>
      <c r="I28" t="s">
        <v>48</v>
      </c>
      <c r="J28" s="1">
        <v>45748</v>
      </c>
      <c r="K28">
        <v>0.114</v>
      </c>
      <c r="L28">
        <v>0.251</v>
      </c>
      <c r="M28">
        <v>70</v>
      </c>
      <c r="N28" t="s">
        <v>49</v>
      </c>
    </row>
    <row r="29" spans="1:14" x14ac:dyDescent="0.25">
      <c r="A29" t="s">
        <v>16</v>
      </c>
      <c r="B29" t="s">
        <v>17</v>
      </c>
      <c r="C29" t="s">
        <v>18</v>
      </c>
      <c r="D29" s="8" t="str">
        <f>("048111")</f>
        <v>048111</v>
      </c>
      <c r="E29" t="str">
        <f>("622454941854")</f>
        <v>622454941854</v>
      </c>
      <c r="F29" s="2">
        <v>80079</v>
      </c>
      <c r="G29" s="2" t="s">
        <v>60</v>
      </c>
      <c r="H29" s="3">
        <v>9.98</v>
      </c>
      <c r="I29" t="s">
        <v>48</v>
      </c>
      <c r="J29" s="1">
        <v>45748</v>
      </c>
      <c r="K29">
        <v>0.17</v>
      </c>
      <c r="L29">
        <v>0.375</v>
      </c>
      <c r="M29">
        <v>40</v>
      </c>
      <c r="N29" t="s">
        <v>49</v>
      </c>
    </row>
    <row r="30" spans="1:14" x14ac:dyDescent="0.25">
      <c r="A30" t="s">
        <v>16</v>
      </c>
      <c r="B30" t="s">
        <v>17</v>
      </c>
      <c r="C30" t="s">
        <v>18</v>
      </c>
      <c r="D30" s="8" t="str">
        <f>("048112")</f>
        <v>048112</v>
      </c>
      <c r="E30" t="str">
        <f>("622454941861")</f>
        <v>622454941861</v>
      </c>
      <c r="F30" s="2">
        <v>80080</v>
      </c>
      <c r="G30" s="2" t="s">
        <v>61</v>
      </c>
      <c r="H30" s="3">
        <v>24.4</v>
      </c>
      <c r="I30" t="s">
        <v>48</v>
      </c>
      <c r="J30" s="1">
        <v>45748</v>
      </c>
      <c r="K30">
        <v>0.3</v>
      </c>
      <c r="L30">
        <v>0.66100000000000003</v>
      </c>
      <c r="M30">
        <v>24</v>
      </c>
      <c r="N30" t="s">
        <v>49</v>
      </c>
    </row>
    <row r="31" spans="1:14" x14ac:dyDescent="0.25">
      <c r="A31" t="s">
        <v>16</v>
      </c>
      <c r="B31" t="s">
        <v>17</v>
      </c>
      <c r="C31" t="s">
        <v>18</v>
      </c>
      <c r="D31" s="8" t="str">
        <f>("048113")</f>
        <v>048113</v>
      </c>
      <c r="E31" t="str">
        <f>("622454941878")</f>
        <v>622454941878</v>
      </c>
      <c r="F31" s="2">
        <v>80081</v>
      </c>
      <c r="G31" s="2" t="s">
        <v>62</v>
      </c>
      <c r="H31" s="3">
        <v>25.76</v>
      </c>
      <c r="I31" t="s">
        <v>48</v>
      </c>
      <c r="J31" s="1">
        <v>45748</v>
      </c>
      <c r="K31">
        <v>0.41099999999999998</v>
      </c>
      <c r="L31">
        <v>0.90600000000000003</v>
      </c>
      <c r="M31">
        <v>14</v>
      </c>
      <c r="N31" t="s">
        <v>49</v>
      </c>
    </row>
    <row r="32" spans="1:14" x14ac:dyDescent="0.25">
      <c r="A32" t="s">
        <v>16</v>
      </c>
      <c r="B32" t="s">
        <v>17</v>
      </c>
      <c r="C32" t="s">
        <v>18</v>
      </c>
      <c r="D32" s="8" t="str">
        <f>("048149")</f>
        <v>048149</v>
      </c>
      <c r="E32" t="str">
        <f>("622454942233")</f>
        <v>622454942233</v>
      </c>
      <c r="F32" s="2">
        <v>80220</v>
      </c>
      <c r="G32" s="2" t="s">
        <v>63</v>
      </c>
      <c r="H32" s="3">
        <v>10.51</v>
      </c>
      <c r="I32" t="s">
        <v>48</v>
      </c>
      <c r="J32" s="1">
        <v>45748</v>
      </c>
      <c r="K32">
        <v>3.2000000000000001E-2</v>
      </c>
      <c r="L32">
        <v>7.0999999999999994E-2</v>
      </c>
      <c r="M32">
        <v>60</v>
      </c>
      <c r="N32" t="s">
        <v>49</v>
      </c>
    </row>
    <row r="33" spans="1:14" x14ac:dyDescent="0.25">
      <c r="A33" t="s">
        <v>16</v>
      </c>
      <c r="B33" t="s">
        <v>17</v>
      </c>
      <c r="C33" t="s">
        <v>18</v>
      </c>
      <c r="D33" s="8" t="str">
        <f>("048094")</f>
        <v>048094</v>
      </c>
      <c r="E33" t="str">
        <f>("622454941694")</f>
        <v>622454941694</v>
      </c>
      <c r="F33" s="2">
        <v>80025</v>
      </c>
      <c r="G33" s="2" t="s">
        <v>64</v>
      </c>
      <c r="H33" s="3">
        <v>1.89</v>
      </c>
      <c r="I33" t="s">
        <v>48</v>
      </c>
      <c r="J33" s="1">
        <v>45748</v>
      </c>
      <c r="K33">
        <v>3.3000000000000002E-2</v>
      </c>
      <c r="L33">
        <v>7.2999999999999995E-2</v>
      </c>
      <c r="M33">
        <v>240</v>
      </c>
      <c r="N33" t="s">
        <v>49</v>
      </c>
    </row>
    <row r="34" spans="1:14" x14ac:dyDescent="0.25">
      <c r="A34" t="s">
        <v>16</v>
      </c>
      <c r="B34" t="s">
        <v>17</v>
      </c>
      <c r="C34" t="s">
        <v>18</v>
      </c>
      <c r="D34" s="8" t="str">
        <f>("048095")</f>
        <v>048095</v>
      </c>
      <c r="E34" t="str">
        <f>("622454941700")</f>
        <v>622454941700</v>
      </c>
      <c r="F34" s="2">
        <v>80026</v>
      </c>
      <c r="G34" s="2" t="s">
        <v>65</v>
      </c>
      <c r="H34" s="3">
        <v>3.49</v>
      </c>
      <c r="I34" t="s">
        <v>48</v>
      </c>
      <c r="J34" s="1">
        <v>45748</v>
      </c>
      <c r="K34">
        <v>5.8999999999999997E-2</v>
      </c>
      <c r="L34">
        <v>0.13</v>
      </c>
      <c r="M34">
        <v>132</v>
      </c>
      <c r="N34" t="s">
        <v>49</v>
      </c>
    </row>
    <row r="35" spans="1:14" x14ac:dyDescent="0.25">
      <c r="A35" t="s">
        <v>16</v>
      </c>
      <c r="B35" t="s">
        <v>17</v>
      </c>
      <c r="C35" t="s">
        <v>18</v>
      </c>
      <c r="D35" s="8" t="str">
        <f>("048096")</f>
        <v>048096</v>
      </c>
      <c r="E35" t="str">
        <f>("622454941717")</f>
        <v>622454941717</v>
      </c>
      <c r="F35" s="2">
        <v>80027</v>
      </c>
      <c r="G35" s="2" t="s">
        <v>66</v>
      </c>
      <c r="H35" s="3">
        <v>5.6</v>
      </c>
      <c r="I35" t="s">
        <v>48</v>
      </c>
      <c r="J35" s="1">
        <v>45748</v>
      </c>
      <c r="K35">
        <v>0.10100000000000001</v>
      </c>
      <c r="L35">
        <v>0.223</v>
      </c>
      <c r="M35">
        <v>90</v>
      </c>
      <c r="N35" t="s">
        <v>49</v>
      </c>
    </row>
    <row r="36" spans="1:14" x14ac:dyDescent="0.25">
      <c r="A36" t="s">
        <v>16</v>
      </c>
      <c r="B36" t="s">
        <v>17</v>
      </c>
      <c r="C36" t="s">
        <v>18</v>
      </c>
      <c r="D36" s="8" t="str">
        <f>("048097")</f>
        <v>048097</v>
      </c>
      <c r="E36" t="str">
        <f>("622454941724")</f>
        <v>622454941724</v>
      </c>
      <c r="F36" s="2">
        <v>80028</v>
      </c>
      <c r="G36" s="2" t="s">
        <v>67</v>
      </c>
      <c r="H36" s="3">
        <v>7.64</v>
      </c>
      <c r="I36" t="s">
        <v>48</v>
      </c>
      <c r="J36" s="1">
        <v>45748</v>
      </c>
      <c r="K36">
        <v>0.19700000000000001</v>
      </c>
      <c r="L36">
        <v>0.434</v>
      </c>
      <c r="M36">
        <v>45</v>
      </c>
      <c r="N36" t="s">
        <v>49</v>
      </c>
    </row>
    <row r="37" spans="1:14" x14ac:dyDescent="0.25">
      <c r="A37" t="s">
        <v>16</v>
      </c>
      <c r="B37" t="s">
        <v>17</v>
      </c>
      <c r="C37" t="s">
        <v>18</v>
      </c>
      <c r="D37" s="8" t="str">
        <f>("048098")</f>
        <v>048098</v>
      </c>
      <c r="E37" t="str">
        <f>("622454941731")</f>
        <v>622454941731</v>
      </c>
      <c r="F37" s="2">
        <v>80029</v>
      </c>
      <c r="G37" s="2" t="s">
        <v>68</v>
      </c>
      <c r="H37" s="3">
        <v>11.73</v>
      </c>
      <c r="I37" t="s">
        <v>48</v>
      </c>
      <c r="J37" s="1">
        <v>45748</v>
      </c>
      <c r="K37">
        <v>0.35</v>
      </c>
      <c r="L37">
        <v>0.77200000000000002</v>
      </c>
      <c r="M37">
        <v>24</v>
      </c>
      <c r="N37" t="s">
        <v>49</v>
      </c>
    </row>
    <row r="38" spans="1:14" x14ac:dyDescent="0.25">
      <c r="A38" t="s">
        <v>16</v>
      </c>
      <c r="B38" t="s">
        <v>17</v>
      </c>
      <c r="C38" t="s">
        <v>18</v>
      </c>
      <c r="D38" s="8" t="str">
        <f>("048099")</f>
        <v>048099</v>
      </c>
      <c r="E38" t="str">
        <f>("622454941748")</f>
        <v>622454941748</v>
      </c>
      <c r="F38" s="2">
        <v>80030</v>
      </c>
      <c r="G38" s="2" t="s">
        <v>69</v>
      </c>
      <c r="H38" s="3">
        <v>26.67</v>
      </c>
      <c r="I38" t="s">
        <v>48</v>
      </c>
      <c r="J38" s="1">
        <v>45748</v>
      </c>
      <c r="K38">
        <v>0.51800000000000002</v>
      </c>
      <c r="L38">
        <v>1.1419999999999999</v>
      </c>
      <c r="M38">
        <v>15</v>
      </c>
      <c r="N38" t="s">
        <v>49</v>
      </c>
    </row>
    <row r="39" spans="1:14" x14ac:dyDescent="0.25">
      <c r="A39" t="s">
        <v>16</v>
      </c>
      <c r="B39" t="s">
        <v>17</v>
      </c>
      <c r="C39" t="s">
        <v>18</v>
      </c>
      <c r="D39" s="8" t="str">
        <f>("048100")</f>
        <v>048100</v>
      </c>
      <c r="E39" t="str">
        <f>("622454942882")</f>
        <v>622454942882</v>
      </c>
      <c r="F39" s="2">
        <v>80031</v>
      </c>
      <c r="G39" s="2" t="s">
        <v>70</v>
      </c>
      <c r="H39" s="3">
        <v>43.64</v>
      </c>
      <c r="I39" t="s">
        <v>48</v>
      </c>
      <c r="J39" s="1">
        <v>45748</v>
      </c>
      <c r="K39">
        <v>0.83599999999999997</v>
      </c>
      <c r="L39">
        <v>1.843</v>
      </c>
      <c r="M39">
        <v>9</v>
      </c>
      <c r="N39" t="s">
        <v>49</v>
      </c>
    </row>
    <row r="40" spans="1:14" x14ac:dyDescent="0.25">
      <c r="A40" t="s">
        <v>16</v>
      </c>
      <c r="B40" t="s">
        <v>17</v>
      </c>
      <c r="C40" t="s">
        <v>18</v>
      </c>
      <c r="D40" s="8" t="str">
        <f>("048101")</f>
        <v>048101</v>
      </c>
      <c r="E40" t="str">
        <f>("622454941755")</f>
        <v>622454941755</v>
      </c>
      <c r="F40" s="2">
        <v>80032</v>
      </c>
      <c r="G40" s="2" t="s">
        <v>71</v>
      </c>
      <c r="H40" s="3">
        <v>6.84</v>
      </c>
      <c r="I40" t="s">
        <v>48</v>
      </c>
      <c r="J40" s="1">
        <v>45748</v>
      </c>
      <c r="K40">
        <v>7.3999999999999996E-2</v>
      </c>
      <c r="L40">
        <v>0.16300000000000001</v>
      </c>
      <c r="M40">
        <v>48</v>
      </c>
      <c r="N40" t="s">
        <v>49</v>
      </c>
    </row>
    <row r="41" spans="1:14" x14ac:dyDescent="0.25">
      <c r="A41" t="s">
        <v>16</v>
      </c>
      <c r="B41" t="s">
        <v>17</v>
      </c>
      <c r="C41" t="s">
        <v>18</v>
      </c>
      <c r="D41" s="8" t="str">
        <f>("048102")</f>
        <v>048102</v>
      </c>
      <c r="E41" t="str">
        <f>("622454941762")</f>
        <v>622454941762</v>
      </c>
      <c r="F41" s="2">
        <v>80050</v>
      </c>
      <c r="G41" s="2" t="s">
        <v>72</v>
      </c>
      <c r="H41" s="3">
        <v>2.64</v>
      </c>
      <c r="I41" t="s">
        <v>48</v>
      </c>
      <c r="J41" s="1">
        <v>45748</v>
      </c>
      <c r="K41">
        <v>3.1E-2</v>
      </c>
      <c r="L41">
        <v>6.8000000000000005E-2</v>
      </c>
      <c r="M41">
        <v>100</v>
      </c>
      <c r="N41" t="s">
        <v>49</v>
      </c>
    </row>
    <row r="42" spans="1:14" x14ac:dyDescent="0.25">
      <c r="A42" t="s">
        <v>16</v>
      </c>
      <c r="B42" t="s">
        <v>17</v>
      </c>
      <c r="C42" t="s">
        <v>18</v>
      </c>
      <c r="D42" s="8" t="str">
        <f>("048103")</f>
        <v>048103</v>
      </c>
      <c r="E42" t="str">
        <f>("622454941779")</f>
        <v>622454941779</v>
      </c>
      <c r="F42" s="2">
        <v>80051</v>
      </c>
      <c r="G42" s="2" t="s">
        <v>73</v>
      </c>
      <c r="H42" s="3">
        <v>3.27</v>
      </c>
      <c r="I42" t="s">
        <v>48</v>
      </c>
      <c r="J42" s="1">
        <v>45748</v>
      </c>
      <c r="K42">
        <v>0.05</v>
      </c>
      <c r="L42">
        <v>0.11</v>
      </c>
      <c r="M42">
        <v>180</v>
      </c>
      <c r="N42" t="s">
        <v>49</v>
      </c>
    </row>
    <row r="43" spans="1:14" x14ac:dyDescent="0.25">
      <c r="A43" t="s">
        <v>16</v>
      </c>
      <c r="B43" t="s">
        <v>17</v>
      </c>
      <c r="C43" t="s">
        <v>18</v>
      </c>
      <c r="D43" s="8" t="str">
        <f>("048104")</f>
        <v>048104</v>
      </c>
      <c r="E43" t="str">
        <f>("622454941786")</f>
        <v>622454941786</v>
      </c>
      <c r="F43" s="2">
        <v>80052</v>
      </c>
      <c r="G43" s="2" t="s">
        <v>74</v>
      </c>
      <c r="H43" s="3">
        <v>5.31</v>
      </c>
      <c r="I43" t="s">
        <v>48</v>
      </c>
      <c r="J43" s="1">
        <v>45748</v>
      </c>
      <c r="K43">
        <v>7.9000000000000001E-2</v>
      </c>
      <c r="L43">
        <v>0.17399999999999999</v>
      </c>
      <c r="M43">
        <v>90</v>
      </c>
      <c r="N43" t="s">
        <v>49</v>
      </c>
    </row>
    <row r="44" spans="1:14" x14ac:dyDescent="0.25">
      <c r="A44" t="s">
        <v>16</v>
      </c>
      <c r="B44" t="s">
        <v>17</v>
      </c>
      <c r="C44" t="s">
        <v>18</v>
      </c>
      <c r="D44" s="8" t="str">
        <f>("048105")</f>
        <v>048105</v>
      </c>
      <c r="E44" t="str">
        <f>("622454941793")</f>
        <v>622454941793</v>
      </c>
      <c r="F44" s="2">
        <v>80053</v>
      </c>
      <c r="G44" s="2" t="s">
        <v>75</v>
      </c>
      <c r="H44" s="3">
        <v>7.64</v>
      </c>
      <c r="I44" t="s">
        <v>48</v>
      </c>
      <c r="J44" s="1">
        <v>45748</v>
      </c>
      <c r="K44">
        <v>0.155</v>
      </c>
      <c r="L44">
        <v>0.34200000000000003</v>
      </c>
      <c r="M44">
        <v>56</v>
      </c>
      <c r="N44" t="s">
        <v>49</v>
      </c>
    </row>
    <row r="45" spans="1:14" x14ac:dyDescent="0.25">
      <c r="A45" t="s">
        <v>16</v>
      </c>
      <c r="B45" t="s">
        <v>17</v>
      </c>
      <c r="C45" t="s">
        <v>18</v>
      </c>
      <c r="D45" s="8" t="str">
        <f>("048106")</f>
        <v>048106</v>
      </c>
      <c r="E45" t="str">
        <f>("622454941809")</f>
        <v>622454941809</v>
      </c>
      <c r="F45" s="2">
        <v>80054</v>
      </c>
      <c r="G45" s="2" t="s">
        <v>76</v>
      </c>
      <c r="H45" s="3">
        <v>10.42</v>
      </c>
      <c r="I45" t="s">
        <v>48</v>
      </c>
      <c r="J45" s="1">
        <v>45748</v>
      </c>
      <c r="K45">
        <v>0.254</v>
      </c>
      <c r="L45">
        <v>0.56000000000000005</v>
      </c>
      <c r="M45">
        <v>28</v>
      </c>
      <c r="N45" t="s">
        <v>49</v>
      </c>
    </row>
    <row r="46" spans="1:14" x14ac:dyDescent="0.25">
      <c r="A46" t="s">
        <v>16</v>
      </c>
      <c r="B46" t="s">
        <v>17</v>
      </c>
      <c r="C46" t="s">
        <v>18</v>
      </c>
      <c r="D46" s="8" t="str">
        <f>("048207")</f>
        <v>048207</v>
      </c>
      <c r="E46" t="str">
        <f>("622454944770")</f>
        <v>622454944770</v>
      </c>
      <c r="F46" s="2">
        <v>80055</v>
      </c>
      <c r="G46" s="2" t="s">
        <v>77</v>
      </c>
      <c r="H46" s="3">
        <v>32.36</v>
      </c>
      <c r="I46" t="s">
        <v>48</v>
      </c>
      <c r="J46" s="1">
        <v>45748</v>
      </c>
      <c r="K46">
        <v>0.4</v>
      </c>
      <c r="L46">
        <v>0.88200000000000001</v>
      </c>
      <c r="M46">
        <v>5</v>
      </c>
      <c r="N46" t="s">
        <v>49</v>
      </c>
    </row>
    <row r="47" spans="1:14" x14ac:dyDescent="0.25">
      <c r="A47" t="s">
        <v>16</v>
      </c>
      <c r="B47" t="s">
        <v>17</v>
      </c>
      <c r="C47" t="s">
        <v>18</v>
      </c>
      <c r="D47" s="8" t="str">
        <f>("048208")</f>
        <v>048208</v>
      </c>
      <c r="E47" t="str">
        <f>("622454944787")</f>
        <v>622454944787</v>
      </c>
      <c r="F47" s="2">
        <v>80056</v>
      </c>
      <c r="G47" s="2" t="s">
        <v>78</v>
      </c>
      <c r="H47" s="3">
        <v>41.82</v>
      </c>
      <c r="I47" t="s">
        <v>48</v>
      </c>
      <c r="J47" s="1">
        <v>45748</v>
      </c>
      <c r="K47">
        <v>0.54</v>
      </c>
      <c r="L47">
        <v>1.19</v>
      </c>
      <c r="M47">
        <v>20</v>
      </c>
      <c r="N47" t="s">
        <v>49</v>
      </c>
    </row>
    <row r="48" spans="1:14" x14ac:dyDescent="0.25">
      <c r="A48" t="s">
        <v>16</v>
      </c>
      <c r="B48" t="s">
        <v>17</v>
      </c>
      <c r="C48" t="s">
        <v>18</v>
      </c>
      <c r="D48" s="8" t="str">
        <f>("048080")</f>
        <v>048080</v>
      </c>
      <c r="E48" t="str">
        <f>("622454941540")</f>
        <v>622454941540</v>
      </c>
      <c r="F48" s="2">
        <v>80000</v>
      </c>
      <c r="G48" s="2" t="s">
        <v>79</v>
      </c>
      <c r="H48" s="3">
        <v>2.2000000000000002</v>
      </c>
      <c r="I48" t="s">
        <v>48</v>
      </c>
      <c r="J48" s="1">
        <v>45748</v>
      </c>
      <c r="K48">
        <v>4.2999999999999997E-2</v>
      </c>
      <c r="L48">
        <v>9.5000000000000001E-2</v>
      </c>
      <c r="M48">
        <v>192</v>
      </c>
      <c r="N48" t="s">
        <v>49</v>
      </c>
    </row>
    <row r="49" spans="1:14" x14ac:dyDescent="0.25">
      <c r="A49" t="s">
        <v>16</v>
      </c>
      <c r="B49" t="s">
        <v>17</v>
      </c>
      <c r="C49" t="s">
        <v>18</v>
      </c>
      <c r="D49" s="8" t="str">
        <f>("048081")</f>
        <v>048081</v>
      </c>
      <c r="E49" t="str">
        <f>("622454941557")</f>
        <v>622454941557</v>
      </c>
      <c r="F49" s="2">
        <v>80001</v>
      </c>
      <c r="G49" s="2" t="s">
        <v>80</v>
      </c>
      <c r="H49" s="3">
        <v>4.33</v>
      </c>
      <c r="I49" t="s">
        <v>48</v>
      </c>
      <c r="J49" s="1">
        <v>45748</v>
      </c>
      <c r="K49">
        <v>8.2000000000000003E-2</v>
      </c>
      <c r="L49">
        <v>0.18099999999999999</v>
      </c>
      <c r="M49">
        <v>96</v>
      </c>
      <c r="N49" t="s">
        <v>49</v>
      </c>
    </row>
    <row r="50" spans="1:14" x14ac:dyDescent="0.25">
      <c r="A50" t="s">
        <v>16</v>
      </c>
      <c r="B50" t="s">
        <v>17</v>
      </c>
      <c r="C50" t="s">
        <v>18</v>
      </c>
      <c r="D50" s="8" t="str">
        <f>("048082")</f>
        <v>048082</v>
      </c>
      <c r="E50" t="str">
        <f>("622454941564")</f>
        <v>622454941564</v>
      </c>
      <c r="F50" s="2">
        <v>80002</v>
      </c>
      <c r="G50" s="2" t="s">
        <v>81</v>
      </c>
      <c r="H50" s="3">
        <v>6.98</v>
      </c>
      <c r="I50" t="s">
        <v>48</v>
      </c>
      <c r="J50" s="1">
        <v>45748</v>
      </c>
      <c r="K50">
        <v>0.14599999999999999</v>
      </c>
      <c r="L50">
        <v>0.32200000000000001</v>
      </c>
      <c r="M50">
        <v>55</v>
      </c>
      <c r="N50" t="s">
        <v>49</v>
      </c>
    </row>
    <row r="51" spans="1:14" x14ac:dyDescent="0.25">
      <c r="A51" t="s">
        <v>16</v>
      </c>
      <c r="B51" t="s">
        <v>17</v>
      </c>
      <c r="C51" t="s">
        <v>18</v>
      </c>
      <c r="D51" s="8" t="str">
        <f>("048083")</f>
        <v>048083</v>
      </c>
      <c r="E51" t="str">
        <f>("622454941571")</f>
        <v>622454941571</v>
      </c>
      <c r="F51" s="2">
        <v>80003</v>
      </c>
      <c r="G51" s="2" t="s">
        <v>82</v>
      </c>
      <c r="H51" s="3">
        <v>12.67</v>
      </c>
      <c r="I51" t="s">
        <v>48</v>
      </c>
      <c r="J51" s="1">
        <v>45748</v>
      </c>
      <c r="K51">
        <v>0.26700000000000002</v>
      </c>
      <c r="L51">
        <v>0.58899999999999997</v>
      </c>
      <c r="M51">
        <v>30</v>
      </c>
      <c r="N51" t="s">
        <v>49</v>
      </c>
    </row>
    <row r="52" spans="1:14" x14ac:dyDescent="0.25">
      <c r="A52" t="s">
        <v>16</v>
      </c>
      <c r="B52" t="s">
        <v>17</v>
      </c>
      <c r="C52" t="s">
        <v>18</v>
      </c>
      <c r="D52" s="8" t="str">
        <f>("048084")</f>
        <v>048084</v>
      </c>
      <c r="E52" t="str">
        <f>("622454941588")</f>
        <v>622454941588</v>
      </c>
      <c r="F52" s="2">
        <v>80004</v>
      </c>
      <c r="G52" s="2" t="s">
        <v>83</v>
      </c>
      <c r="H52" s="3">
        <v>18.760000000000002</v>
      </c>
      <c r="I52" t="s">
        <v>48</v>
      </c>
      <c r="J52" s="1">
        <v>45748</v>
      </c>
      <c r="K52">
        <v>0.4</v>
      </c>
      <c r="L52">
        <v>0.88200000000000001</v>
      </c>
      <c r="M52">
        <v>18</v>
      </c>
      <c r="N52" t="s">
        <v>49</v>
      </c>
    </row>
    <row r="53" spans="1:14" x14ac:dyDescent="0.25">
      <c r="A53" t="s">
        <v>16</v>
      </c>
      <c r="B53" t="s">
        <v>17</v>
      </c>
      <c r="C53" t="s">
        <v>18</v>
      </c>
      <c r="D53" s="8" t="str">
        <f>("048085")</f>
        <v>048085</v>
      </c>
      <c r="E53" t="str">
        <f>("622454941595")</f>
        <v>622454941595</v>
      </c>
      <c r="F53" s="2">
        <v>80005</v>
      </c>
      <c r="G53" s="2" t="s">
        <v>84</v>
      </c>
      <c r="H53" s="3">
        <v>34.44</v>
      </c>
      <c r="I53" t="s">
        <v>48</v>
      </c>
      <c r="J53" s="1">
        <v>45748</v>
      </c>
      <c r="K53">
        <v>0.77900000000000003</v>
      </c>
      <c r="L53">
        <v>1.7170000000000001</v>
      </c>
      <c r="M53">
        <v>12</v>
      </c>
      <c r="N53" t="s">
        <v>49</v>
      </c>
    </row>
    <row r="54" spans="1:14" x14ac:dyDescent="0.25">
      <c r="A54" t="s">
        <v>16</v>
      </c>
      <c r="B54" t="s">
        <v>17</v>
      </c>
      <c r="C54" t="s">
        <v>18</v>
      </c>
      <c r="D54" s="8" t="str">
        <f>("048086")</f>
        <v>048086</v>
      </c>
      <c r="E54" t="str">
        <f>("622454941601")</f>
        <v>622454941601</v>
      </c>
      <c r="F54" s="2">
        <v>80006</v>
      </c>
      <c r="G54" s="2" t="s">
        <v>85</v>
      </c>
      <c r="H54" s="3">
        <v>47.58</v>
      </c>
      <c r="I54" t="s">
        <v>48</v>
      </c>
      <c r="J54" s="1">
        <v>45748</v>
      </c>
      <c r="K54">
        <v>1.167</v>
      </c>
      <c r="L54">
        <v>2.573</v>
      </c>
      <c r="M54">
        <v>8</v>
      </c>
      <c r="N54" t="s">
        <v>49</v>
      </c>
    </row>
    <row r="55" spans="1:14" x14ac:dyDescent="0.25">
      <c r="A55" t="s">
        <v>16</v>
      </c>
      <c r="B55" t="s">
        <v>17</v>
      </c>
      <c r="C55" t="s">
        <v>18</v>
      </c>
      <c r="D55" s="8" t="str">
        <f>("048121")</f>
        <v>048121</v>
      </c>
      <c r="E55" t="str">
        <f>("622454941953")</f>
        <v>622454941953</v>
      </c>
      <c r="F55" s="2">
        <v>80132</v>
      </c>
      <c r="G55" s="2" t="s">
        <v>86</v>
      </c>
      <c r="H55" s="3">
        <v>5.6</v>
      </c>
      <c r="I55" t="s">
        <v>48</v>
      </c>
      <c r="J55" s="1">
        <v>45748</v>
      </c>
      <c r="K55">
        <v>0.06</v>
      </c>
      <c r="L55">
        <v>0.13200000000000001</v>
      </c>
      <c r="M55">
        <v>40</v>
      </c>
      <c r="N55" t="s">
        <v>49</v>
      </c>
    </row>
    <row r="56" spans="1:14" x14ac:dyDescent="0.25">
      <c r="A56" t="s">
        <v>16</v>
      </c>
      <c r="B56" t="s">
        <v>17</v>
      </c>
      <c r="C56" t="s">
        <v>18</v>
      </c>
      <c r="D56" s="8" t="str">
        <f>("048122")</f>
        <v>048122</v>
      </c>
      <c r="E56" t="str">
        <f>("622454941960")</f>
        <v>622454941960</v>
      </c>
      <c r="F56" s="2">
        <v>80133</v>
      </c>
      <c r="G56" s="2" t="s">
        <v>87</v>
      </c>
      <c r="H56" s="3">
        <v>5.6</v>
      </c>
      <c r="I56" t="s">
        <v>48</v>
      </c>
      <c r="J56" s="1">
        <v>45748</v>
      </c>
      <c r="K56">
        <v>6.5000000000000002E-2</v>
      </c>
      <c r="L56">
        <v>0.14299999999999999</v>
      </c>
      <c r="M56">
        <v>40</v>
      </c>
      <c r="N56" t="s">
        <v>49</v>
      </c>
    </row>
    <row r="57" spans="1:14" x14ac:dyDescent="0.25">
      <c r="A57" t="s">
        <v>16</v>
      </c>
      <c r="B57" t="s">
        <v>17</v>
      </c>
      <c r="C57" t="s">
        <v>18</v>
      </c>
      <c r="D57" s="8" t="str">
        <f>("048123")</f>
        <v>048123</v>
      </c>
      <c r="E57" t="str">
        <f>("622454941977")</f>
        <v>622454941977</v>
      </c>
      <c r="F57" s="2">
        <v>80134</v>
      </c>
      <c r="G57" s="2" t="s">
        <v>88</v>
      </c>
      <c r="H57" s="3">
        <v>5.6</v>
      </c>
      <c r="I57" t="s">
        <v>48</v>
      </c>
      <c r="J57" s="1">
        <v>45748</v>
      </c>
      <c r="K57">
        <v>7.1999999999999995E-2</v>
      </c>
      <c r="L57">
        <v>0.159</v>
      </c>
      <c r="M57">
        <v>30</v>
      </c>
      <c r="N57" t="s">
        <v>49</v>
      </c>
    </row>
    <row r="58" spans="1:14" x14ac:dyDescent="0.25">
      <c r="A58" t="s">
        <v>16</v>
      </c>
      <c r="B58" t="s">
        <v>17</v>
      </c>
      <c r="C58" t="s">
        <v>18</v>
      </c>
      <c r="D58" s="8" t="str">
        <f>("048160")</f>
        <v>048160</v>
      </c>
      <c r="E58" t="str">
        <f>("622454942967")</f>
        <v>622454942967</v>
      </c>
      <c r="F58" s="2">
        <v>80260</v>
      </c>
      <c r="G58" s="2" t="s">
        <v>89</v>
      </c>
      <c r="H58" s="3">
        <v>5.04</v>
      </c>
      <c r="I58" t="s">
        <v>48</v>
      </c>
      <c r="J58" s="1">
        <v>45748</v>
      </c>
      <c r="K58">
        <v>7.2999999999999995E-2</v>
      </c>
      <c r="L58">
        <v>0.161</v>
      </c>
      <c r="M58">
        <v>110</v>
      </c>
      <c r="N58" t="s">
        <v>49</v>
      </c>
    </row>
    <row r="59" spans="1:14" x14ac:dyDescent="0.25">
      <c r="A59" t="s">
        <v>16</v>
      </c>
      <c r="B59" t="s">
        <v>17</v>
      </c>
      <c r="C59" t="s">
        <v>18</v>
      </c>
      <c r="D59" s="8" t="str">
        <f>("048124")</f>
        <v>048124</v>
      </c>
      <c r="E59" t="str">
        <f>("622454941984")</f>
        <v>622454941984</v>
      </c>
      <c r="F59" s="2">
        <v>80135</v>
      </c>
      <c r="G59" s="2" t="s">
        <v>90</v>
      </c>
      <c r="H59" s="3">
        <v>9.1999999999999993</v>
      </c>
      <c r="I59" t="s">
        <v>48</v>
      </c>
      <c r="J59" s="1">
        <v>45748</v>
      </c>
      <c r="K59">
        <v>9.4E-2</v>
      </c>
      <c r="L59">
        <v>0.20699999999999999</v>
      </c>
      <c r="M59">
        <v>24</v>
      </c>
      <c r="N59" t="s">
        <v>49</v>
      </c>
    </row>
    <row r="60" spans="1:14" x14ac:dyDescent="0.25">
      <c r="A60" t="s">
        <v>16</v>
      </c>
      <c r="B60" t="s">
        <v>17</v>
      </c>
      <c r="C60" t="s">
        <v>18</v>
      </c>
      <c r="D60" s="8" t="str">
        <f>("048125")</f>
        <v>048125</v>
      </c>
      <c r="E60" t="str">
        <f>("622454941991")</f>
        <v>622454941991</v>
      </c>
      <c r="F60" s="2">
        <v>80136</v>
      </c>
      <c r="G60" s="2" t="s">
        <v>91</v>
      </c>
      <c r="H60" s="3">
        <v>9.0399999999999991</v>
      </c>
      <c r="I60" t="s">
        <v>48</v>
      </c>
      <c r="J60" s="1">
        <v>45748</v>
      </c>
      <c r="K60">
        <v>0.11</v>
      </c>
      <c r="L60">
        <v>0.24299999999999999</v>
      </c>
      <c r="M60">
        <v>80</v>
      </c>
      <c r="N60" t="s">
        <v>49</v>
      </c>
    </row>
    <row r="61" spans="1:14" x14ac:dyDescent="0.25">
      <c r="A61" t="s">
        <v>16</v>
      </c>
      <c r="B61" t="s">
        <v>17</v>
      </c>
      <c r="C61" t="s">
        <v>18</v>
      </c>
      <c r="D61" s="8" t="str">
        <f>("048126")</f>
        <v>048126</v>
      </c>
      <c r="E61" t="str">
        <f>("622454942004")</f>
        <v>622454942004</v>
      </c>
      <c r="F61" s="2">
        <v>80137</v>
      </c>
      <c r="G61" s="2" t="s">
        <v>92</v>
      </c>
      <c r="H61" s="3">
        <v>9.42</v>
      </c>
      <c r="I61" t="s">
        <v>48</v>
      </c>
      <c r="J61" s="1">
        <v>45748</v>
      </c>
      <c r="K61">
        <v>0.121</v>
      </c>
      <c r="L61">
        <v>0.26700000000000002</v>
      </c>
      <c r="M61">
        <v>64</v>
      </c>
      <c r="N61" t="s">
        <v>49</v>
      </c>
    </row>
    <row r="62" spans="1:14" x14ac:dyDescent="0.25">
      <c r="A62" t="s">
        <v>16</v>
      </c>
      <c r="B62" t="s">
        <v>17</v>
      </c>
      <c r="C62" t="s">
        <v>18</v>
      </c>
      <c r="D62" s="8" t="str">
        <f>("048161")</f>
        <v>048161</v>
      </c>
      <c r="E62" t="str">
        <f>("622454942271")</f>
        <v>622454942271</v>
      </c>
      <c r="F62" s="2">
        <v>80261</v>
      </c>
      <c r="G62" s="2" t="s">
        <v>93</v>
      </c>
      <c r="H62" s="3">
        <v>7.93</v>
      </c>
      <c r="I62" t="s">
        <v>48</v>
      </c>
      <c r="J62" s="1">
        <v>45748</v>
      </c>
      <c r="K62">
        <v>0.10199999999999999</v>
      </c>
      <c r="L62">
        <v>0.22500000000000001</v>
      </c>
      <c r="M62">
        <v>75</v>
      </c>
      <c r="N62" t="s">
        <v>49</v>
      </c>
    </row>
    <row r="63" spans="1:14" x14ac:dyDescent="0.25">
      <c r="A63" t="s">
        <v>16</v>
      </c>
      <c r="B63" t="s">
        <v>17</v>
      </c>
      <c r="C63" t="s">
        <v>18</v>
      </c>
      <c r="D63" s="8" t="str">
        <f>("048162")</f>
        <v>048162</v>
      </c>
      <c r="E63" t="str">
        <f>("622454942288")</f>
        <v>622454942288</v>
      </c>
      <c r="F63" s="2">
        <v>80262</v>
      </c>
      <c r="G63" s="2" t="s">
        <v>94</v>
      </c>
      <c r="H63" s="3">
        <v>7.93</v>
      </c>
      <c r="I63" t="s">
        <v>48</v>
      </c>
      <c r="J63" s="1">
        <v>45748</v>
      </c>
      <c r="K63">
        <v>0.11600000000000001</v>
      </c>
      <c r="L63">
        <v>0.25600000000000001</v>
      </c>
      <c r="M63">
        <v>60</v>
      </c>
      <c r="N63" t="s">
        <v>49</v>
      </c>
    </row>
    <row r="64" spans="1:14" x14ac:dyDescent="0.25">
      <c r="A64" t="s">
        <v>16</v>
      </c>
      <c r="B64" t="s">
        <v>17</v>
      </c>
      <c r="C64" t="s">
        <v>18</v>
      </c>
      <c r="D64" s="8" t="str">
        <f>("048127")</f>
        <v>048127</v>
      </c>
      <c r="E64" t="str">
        <f>("622454942011")</f>
        <v>622454942011</v>
      </c>
      <c r="F64" s="2">
        <v>80138</v>
      </c>
      <c r="G64" s="2" t="s">
        <v>95</v>
      </c>
      <c r="H64" s="3">
        <v>11.13</v>
      </c>
      <c r="I64" t="s">
        <v>48</v>
      </c>
      <c r="J64" s="1">
        <v>45748</v>
      </c>
      <c r="K64">
        <v>0.224</v>
      </c>
      <c r="L64">
        <v>0.49399999999999999</v>
      </c>
      <c r="M64">
        <v>10</v>
      </c>
      <c r="N64" t="s">
        <v>49</v>
      </c>
    </row>
    <row r="65" spans="1:14" x14ac:dyDescent="0.25">
      <c r="A65" t="s">
        <v>16</v>
      </c>
      <c r="B65" t="s">
        <v>17</v>
      </c>
      <c r="C65" t="s">
        <v>18</v>
      </c>
      <c r="D65" s="8" t="str">
        <f>("048163")</f>
        <v>048163</v>
      </c>
      <c r="E65" t="str">
        <f>("622454942295")</f>
        <v>622454942295</v>
      </c>
      <c r="F65" s="2">
        <v>80263</v>
      </c>
      <c r="G65" s="2" t="s">
        <v>96</v>
      </c>
      <c r="H65" s="3">
        <v>10.4</v>
      </c>
      <c r="I65" t="s">
        <v>48</v>
      </c>
      <c r="J65" s="1">
        <v>45748</v>
      </c>
      <c r="K65">
        <v>0.16700000000000001</v>
      </c>
      <c r="L65">
        <v>0.36799999999999999</v>
      </c>
      <c r="M65">
        <v>49</v>
      </c>
      <c r="N65" t="s">
        <v>49</v>
      </c>
    </row>
    <row r="66" spans="1:14" x14ac:dyDescent="0.25">
      <c r="A66" t="s">
        <v>16</v>
      </c>
      <c r="B66" t="s">
        <v>17</v>
      </c>
      <c r="C66" t="s">
        <v>18</v>
      </c>
      <c r="D66" s="8" t="str">
        <f>("048164")</f>
        <v>048164</v>
      </c>
      <c r="E66" t="str">
        <f>("622454942301")</f>
        <v>622454942301</v>
      </c>
      <c r="F66" s="2">
        <v>80264</v>
      </c>
      <c r="G66" s="2" t="s">
        <v>97</v>
      </c>
      <c r="H66" s="3">
        <v>9.4700000000000006</v>
      </c>
      <c r="I66" t="s">
        <v>48</v>
      </c>
      <c r="J66" s="1">
        <v>45748</v>
      </c>
      <c r="K66">
        <v>0.17799999999999999</v>
      </c>
      <c r="L66">
        <v>0.39200000000000002</v>
      </c>
      <c r="M66">
        <v>45</v>
      </c>
      <c r="N66" t="s">
        <v>49</v>
      </c>
    </row>
    <row r="67" spans="1:14" x14ac:dyDescent="0.25">
      <c r="A67" t="s">
        <v>16</v>
      </c>
      <c r="B67" t="s">
        <v>17</v>
      </c>
      <c r="C67" t="s">
        <v>18</v>
      </c>
      <c r="D67" s="8" t="str">
        <f>("048175")</f>
        <v>048175</v>
      </c>
      <c r="E67" t="str">
        <f>("622454942417")</f>
        <v>622454942417</v>
      </c>
      <c r="F67" s="2">
        <v>80275</v>
      </c>
      <c r="G67" s="2" t="s">
        <v>98</v>
      </c>
      <c r="H67" s="3">
        <v>11.13</v>
      </c>
      <c r="I67" t="s">
        <v>48</v>
      </c>
      <c r="J67" s="1">
        <v>45748</v>
      </c>
      <c r="K67">
        <v>0.23499999999999999</v>
      </c>
      <c r="L67">
        <v>0.51800000000000002</v>
      </c>
      <c r="M67">
        <v>30</v>
      </c>
      <c r="N67" t="s">
        <v>49</v>
      </c>
    </row>
    <row r="68" spans="1:14" x14ac:dyDescent="0.25">
      <c r="A68" t="s">
        <v>16</v>
      </c>
      <c r="B68" t="s">
        <v>17</v>
      </c>
      <c r="C68" t="s">
        <v>18</v>
      </c>
      <c r="D68" s="8" t="str">
        <f>("048128")</f>
        <v>048128</v>
      </c>
      <c r="E68" t="str">
        <f>("622454942028")</f>
        <v>622454942028</v>
      </c>
      <c r="F68" s="2">
        <v>80140</v>
      </c>
      <c r="G68" s="2" t="s">
        <v>99</v>
      </c>
      <c r="H68" s="3">
        <v>11.13</v>
      </c>
      <c r="I68" t="s">
        <v>48</v>
      </c>
      <c r="J68" s="1">
        <v>45748</v>
      </c>
      <c r="K68">
        <v>0.158</v>
      </c>
      <c r="L68">
        <v>0.34799999999999998</v>
      </c>
      <c r="M68">
        <v>14</v>
      </c>
      <c r="N68" t="s">
        <v>49</v>
      </c>
    </row>
    <row r="69" spans="1:14" x14ac:dyDescent="0.25">
      <c r="A69" t="s">
        <v>16</v>
      </c>
      <c r="B69" t="s">
        <v>17</v>
      </c>
      <c r="C69" t="s">
        <v>18</v>
      </c>
      <c r="D69" s="8" t="str">
        <f>("048129")</f>
        <v>048129</v>
      </c>
      <c r="E69" t="str">
        <f>("622454942035")</f>
        <v>622454942035</v>
      </c>
      <c r="F69" s="2">
        <v>80141</v>
      </c>
      <c r="G69" s="2" t="s">
        <v>100</v>
      </c>
      <c r="H69" s="3">
        <v>11.13</v>
      </c>
      <c r="I69" t="s">
        <v>48</v>
      </c>
      <c r="J69" s="1">
        <v>45748</v>
      </c>
      <c r="K69">
        <v>0.17199999999999999</v>
      </c>
      <c r="L69">
        <v>0.379</v>
      </c>
      <c r="M69">
        <v>42</v>
      </c>
      <c r="N69" t="s">
        <v>49</v>
      </c>
    </row>
    <row r="70" spans="1:14" x14ac:dyDescent="0.25">
      <c r="A70" t="s">
        <v>16</v>
      </c>
      <c r="B70" t="s">
        <v>17</v>
      </c>
      <c r="C70" t="s">
        <v>18</v>
      </c>
      <c r="D70" s="8" t="str">
        <f>("048165")</f>
        <v>048165</v>
      </c>
      <c r="E70" t="str">
        <f>("622454942318")</f>
        <v>622454942318</v>
      </c>
      <c r="F70" s="2">
        <v>80265</v>
      </c>
      <c r="G70" s="2" t="s">
        <v>101</v>
      </c>
      <c r="H70" s="3">
        <v>16.329999999999998</v>
      </c>
      <c r="I70" t="s">
        <v>48</v>
      </c>
      <c r="J70" s="1">
        <v>45748</v>
      </c>
      <c r="K70">
        <v>0.26300000000000001</v>
      </c>
      <c r="L70">
        <v>0.57999999999999996</v>
      </c>
      <c r="M70">
        <v>24</v>
      </c>
      <c r="N70" t="s">
        <v>49</v>
      </c>
    </row>
    <row r="71" spans="1:14" x14ac:dyDescent="0.25">
      <c r="A71" t="s">
        <v>16</v>
      </c>
      <c r="B71" t="s">
        <v>17</v>
      </c>
      <c r="C71" t="s">
        <v>18</v>
      </c>
      <c r="D71" s="8" t="str">
        <f>("048166")</f>
        <v>048166</v>
      </c>
      <c r="E71" t="str">
        <f>("622454942325")</f>
        <v>622454942325</v>
      </c>
      <c r="F71" s="2">
        <v>80266</v>
      </c>
      <c r="G71" s="2" t="s">
        <v>102</v>
      </c>
      <c r="H71" s="3">
        <v>15.84</v>
      </c>
      <c r="I71" t="s">
        <v>48</v>
      </c>
      <c r="J71" s="1">
        <v>45748</v>
      </c>
      <c r="K71">
        <v>0.28699999999999998</v>
      </c>
      <c r="L71">
        <v>0.63300000000000001</v>
      </c>
      <c r="M71">
        <v>24</v>
      </c>
      <c r="N71" t="s">
        <v>49</v>
      </c>
    </row>
    <row r="72" spans="1:14" x14ac:dyDescent="0.25">
      <c r="A72" t="s">
        <v>16</v>
      </c>
      <c r="B72" t="s">
        <v>17</v>
      </c>
      <c r="C72" t="s">
        <v>18</v>
      </c>
      <c r="D72" s="8" t="str">
        <f>("048174")</f>
        <v>048174</v>
      </c>
      <c r="E72" t="str">
        <f>("622454942400")</f>
        <v>622454942400</v>
      </c>
      <c r="F72" s="2">
        <v>80274</v>
      </c>
      <c r="G72" s="2" t="s">
        <v>103</v>
      </c>
      <c r="H72" s="3">
        <v>16.329999999999998</v>
      </c>
      <c r="I72" t="s">
        <v>48</v>
      </c>
      <c r="J72" s="1">
        <v>45748</v>
      </c>
      <c r="K72">
        <v>0.33400000000000002</v>
      </c>
      <c r="L72">
        <v>0.73599999999999999</v>
      </c>
      <c r="M72">
        <v>24</v>
      </c>
      <c r="N72" t="s">
        <v>49</v>
      </c>
    </row>
    <row r="73" spans="1:14" x14ac:dyDescent="0.25">
      <c r="A73" t="s">
        <v>16</v>
      </c>
      <c r="B73" t="s">
        <v>17</v>
      </c>
      <c r="C73" t="s">
        <v>18</v>
      </c>
      <c r="D73" s="8" t="str">
        <f>("048167")</f>
        <v>048167</v>
      </c>
      <c r="E73" t="str">
        <f>("622454942332")</f>
        <v>622454942332</v>
      </c>
      <c r="F73" s="2">
        <v>80267</v>
      </c>
      <c r="G73" s="2" t="s">
        <v>104</v>
      </c>
      <c r="H73" s="3">
        <v>17.420000000000002</v>
      </c>
      <c r="I73" t="s">
        <v>48</v>
      </c>
      <c r="J73" s="1">
        <v>45748</v>
      </c>
      <c r="K73">
        <v>0.35199999999999998</v>
      </c>
      <c r="L73">
        <v>0.77600000000000002</v>
      </c>
      <c r="M73">
        <v>21</v>
      </c>
      <c r="N73" t="s">
        <v>49</v>
      </c>
    </row>
    <row r="74" spans="1:14" x14ac:dyDescent="0.25">
      <c r="A74" t="s">
        <v>16</v>
      </c>
      <c r="B74" t="s">
        <v>17</v>
      </c>
      <c r="C74" t="s">
        <v>18</v>
      </c>
      <c r="D74" s="8" t="str">
        <f>("048171")</f>
        <v>048171</v>
      </c>
      <c r="E74" t="str">
        <f>("622454942370")</f>
        <v>622454942370</v>
      </c>
      <c r="F74" s="2">
        <v>80271</v>
      </c>
      <c r="G74" s="2" t="s">
        <v>105</v>
      </c>
      <c r="H74" s="3">
        <v>33.840000000000003</v>
      </c>
      <c r="I74" t="s">
        <v>48</v>
      </c>
      <c r="J74" s="1">
        <v>45748</v>
      </c>
      <c r="K74">
        <v>0.71499999999999997</v>
      </c>
      <c r="L74">
        <v>1.5760000000000001</v>
      </c>
      <c r="M74">
        <v>13</v>
      </c>
      <c r="N74" t="s">
        <v>49</v>
      </c>
    </row>
    <row r="75" spans="1:14" x14ac:dyDescent="0.25">
      <c r="A75" t="s">
        <v>16</v>
      </c>
      <c r="B75" t="s">
        <v>17</v>
      </c>
      <c r="C75" t="s">
        <v>18</v>
      </c>
      <c r="D75" s="8" t="str">
        <f>("048172")</f>
        <v>048172</v>
      </c>
      <c r="E75" t="str">
        <f>("622454942387")</f>
        <v>622454942387</v>
      </c>
      <c r="F75" s="2">
        <v>80272</v>
      </c>
      <c r="G75" s="2" t="s">
        <v>106</v>
      </c>
      <c r="H75" s="3">
        <v>33.58</v>
      </c>
      <c r="I75" t="s">
        <v>48</v>
      </c>
      <c r="J75" s="1">
        <v>45748</v>
      </c>
      <c r="K75">
        <v>0.70599999999999996</v>
      </c>
      <c r="L75">
        <v>1.556</v>
      </c>
      <c r="M75">
        <v>13</v>
      </c>
      <c r="N75" t="s">
        <v>49</v>
      </c>
    </row>
    <row r="76" spans="1:14" x14ac:dyDescent="0.25">
      <c r="A76" t="s">
        <v>16</v>
      </c>
      <c r="B76" t="s">
        <v>17</v>
      </c>
      <c r="C76" t="s">
        <v>18</v>
      </c>
      <c r="D76" s="8" t="str">
        <f>("048173")</f>
        <v>048173</v>
      </c>
      <c r="E76" t="str">
        <f>("622454942394")</f>
        <v>622454942394</v>
      </c>
      <c r="F76" s="2">
        <v>80273</v>
      </c>
      <c r="G76" s="2" t="s">
        <v>107</v>
      </c>
      <c r="H76" s="3">
        <v>34.6</v>
      </c>
      <c r="I76" t="s">
        <v>48</v>
      </c>
      <c r="J76" s="1">
        <v>45748</v>
      </c>
      <c r="K76">
        <v>0.71599999999999997</v>
      </c>
      <c r="L76">
        <v>1.579</v>
      </c>
      <c r="M76">
        <v>13</v>
      </c>
      <c r="N76" t="s">
        <v>49</v>
      </c>
    </row>
    <row r="77" spans="1:14" x14ac:dyDescent="0.25">
      <c r="A77" t="s">
        <v>16</v>
      </c>
      <c r="B77" t="s">
        <v>17</v>
      </c>
      <c r="C77" t="s">
        <v>18</v>
      </c>
      <c r="D77" s="8" t="str">
        <f>("048176")</f>
        <v>048176</v>
      </c>
      <c r="E77" t="str">
        <f>("622454942424")</f>
        <v>622454942424</v>
      </c>
      <c r="F77" s="2">
        <v>80276</v>
      </c>
      <c r="G77" s="2" t="s">
        <v>108</v>
      </c>
      <c r="H77" s="3">
        <v>32.36</v>
      </c>
      <c r="I77" t="s">
        <v>48</v>
      </c>
      <c r="J77" s="1">
        <v>45748</v>
      </c>
      <c r="K77">
        <v>0.72199999999999998</v>
      </c>
      <c r="L77">
        <v>1.5920000000000001</v>
      </c>
      <c r="M77">
        <v>13</v>
      </c>
      <c r="N77" t="s">
        <v>49</v>
      </c>
    </row>
    <row r="78" spans="1:14" x14ac:dyDescent="0.25">
      <c r="A78" t="s">
        <v>16</v>
      </c>
      <c r="B78" t="s">
        <v>17</v>
      </c>
      <c r="C78" t="s">
        <v>18</v>
      </c>
      <c r="D78" s="8" t="str">
        <f>("048170")</f>
        <v>048170</v>
      </c>
      <c r="E78" t="str">
        <f>("622454942363")</f>
        <v>622454942363</v>
      </c>
      <c r="F78" s="2">
        <v>80270</v>
      </c>
      <c r="G78" s="2" t="s">
        <v>109</v>
      </c>
      <c r="H78" s="3">
        <v>51.56</v>
      </c>
      <c r="I78" t="s">
        <v>48</v>
      </c>
      <c r="J78" s="1">
        <v>45748</v>
      </c>
      <c r="K78">
        <v>1.0860000000000001</v>
      </c>
      <c r="L78">
        <v>2.3940000000000001</v>
      </c>
      <c r="M78">
        <v>8</v>
      </c>
      <c r="N78" t="s">
        <v>49</v>
      </c>
    </row>
    <row r="79" spans="1:14" x14ac:dyDescent="0.25">
      <c r="A79" t="s">
        <v>16</v>
      </c>
      <c r="B79" t="s">
        <v>17</v>
      </c>
      <c r="C79" t="s">
        <v>18</v>
      </c>
      <c r="D79" s="8" t="str">
        <f>("048168")</f>
        <v>048168</v>
      </c>
      <c r="E79" t="str">
        <f>("622454942349")</f>
        <v>622454942349</v>
      </c>
      <c r="F79" s="2">
        <v>80268</v>
      </c>
      <c r="G79" s="2" t="s">
        <v>110</v>
      </c>
      <c r="H79" s="3">
        <v>47.42</v>
      </c>
      <c r="I79" t="s">
        <v>48</v>
      </c>
      <c r="J79" s="1">
        <v>45748</v>
      </c>
      <c r="K79">
        <v>1.075</v>
      </c>
      <c r="L79">
        <v>2.37</v>
      </c>
      <c r="M79">
        <v>8</v>
      </c>
      <c r="N79" t="s">
        <v>49</v>
      </c>
    </row>
    <row r="80" spans="1:14" x14ac:dyDescent="0.25">
      <c r="A80" t="s">
        <v>16</v>
      </c>
      <c r="B80" t="s">
        <v>17</v>
      </c>
      <c r="C80" t="s">
        <v>18</v>
      </c>
      <c r="D80" s="8" t="str">
        <f>("048169")</f>
        <v>048169</v>
      </c>
      <c r="E80" t="str">
        <f>("622454942356")</f>
        <v>622454942356</v>
      </c>
      <c r="F80" s="2">
        <v>80269</v>
      </c>
      <c r="G80" s="2" t="s">
        <v>111</v>
      </c>
      <c r="H80" s="3">
        <v>47.42</v>
      </c>
      <c r="I80" t="s">
        <v>48</v>
      </c>
      <c r="J80" s="1">
        <v>45748</v>
      </c>
      <c r="K80">
        <v>1.18</v>
      </c>
      <c r="L80">
        <v>2.601</v>
      </c>
      <c r="M80">
        <v>8</v>
      </c>
      <c r="N80" t="s">
        <v>49</v>
      </c>
    </row>
    <row r="81" spans="1:14" x14ac:dyDescent="0.25">
      <c r="A81" t="s">
        <v>16</v>
      </c>
      <c r="B81" t="s">
        <v>17</v>
      </c>
      <c r="C81" t="s">
        <v>18</v>
      </c>
      <c r="D81" s="8" t="str">
        <f>("048087")</f>
        <v>048087</v>
      </c>
      <c r="E81" t="str">
        <f>("622454941625")</f>
        <v>622454941625</v>
      </c>
      <c r="F81" s="2">
        <v>80009</v>
      </c>
      <c r="G81" s="2" t="s">
        <v>112</v>
      </c>
      <c r="H81" s="3">
        <v>8.07</v>
      </c>
      <c r="I81" t="s">
        <v>48</v>
      </c>
      <c r="J81" s="1">
        <v>45748</v>
      </c>
      <c r="K81">
        <v>6.9000000000000006E-2</v>
      </c>
      <c r="L81">
        <v>0.152</v>
      </c>
      <c r="M81">
        <v>40</v>
      </c>
      <c r="N81" t="s">
        <v>49</v>
      </c>
    </row>
    <row r="82" spans="1:14" x14ac:dyDescent="0.25">
      <c r="A82" t="s">
        <v>16</v>
      </c>
      <c r="B82" t="s">
        <v>17</v>
      </c>
      <c r="C82" t="s">
        <v>18</v>
      </c>
      <c r="D82" s="8" t="str">
        <f>("048088")</f>
        <v>048088</v>
      </c>
      <c r="E82" t="str">
        <f>("622454941632")</f>
        <v>622454941632</v>
      </c>
      <c r="F82" s="2">
        <v>80010</v>
      </c>
      <c r="G82" s="2" t="s">
        <v>113</v>
      </c>
      <c r="H82" s="3">
        <v>7.53</v>
      </c>
      <c r="I82" t="s">
        <v>48</v>
      </c>
      <c r="J82" s="1">
        <v>45748</v>
      </c>
      <c r="K82">
        <v>0.11</v>
      </c>
      <c r="L82">
        <v>0.24299999999999999</v>
      </c>
      <c r="M82">
        <v>70</v>
      </c>
      <c r="N82" t="s">
        <v>49</v>
      </c>
    </row>
    <row r="83" spans="1:14" x14ac:dyDescent="0.25">
      <c r="A83" t="s">
        <v>16</v>
      </c>
      <c r="B83" t="s">
        <v>17</v>
      </c>
      <c r="C83" t="s">
        <v>18</v>
      </c>
      <c r="D83" s="8" t="str">
        <f>("048089")</f>
        <v>048089</v>
      </c>
      <c r="E83" t="str">
        <f>("622454941649")</f>
        <v>622454941649</v>
      </c>
      <c r="F83" s="2">
        <v>80011</v>
      </c>
      <c r="G83" s="2" t="s">
        <v>114</v>
      </c>
      <c r="H83" s="3">
        <v>10.09</v>
      </c>
      <c r="I83" t="s">
        <v>48</v>
      </c>
      <c r="J83" s="1">
        <v>45748</v>
      </c>
      <c r="K83">
        <v>0.186</v>
      </c>
      <c r="L83">
        <v>0.41</v>
      </c>
      <c r="M83">
        <v>40</v>
      </c>
      <c r="N83" t="s">
        <v>49</v>
      </c>
    </row>
    <row r="84" spans="1:14" x14ac:dyDescent="0.25">
      <c r="A84" t="s">
        <v>16</v>
      </c>
      <c r="B84" t="s">
        <v>17</v>
      </c>
      <c r="C84" t="s">
        <v>18</v>
      </c>
      <c r="D84" s="8" t="str">
        <f>("048090")</f>
        <v>048090</v>
      </c>
      <c r="E84" t="str">
        <f>("622454941656")</f>
        <v>622454941656</v>
      </c>
      <c r="F84" s="2">
        <v>80012</v>
      </c>
      <c r="G84" s="2" t="s">
        <v>115</v>
      </c>
      <c r="H84" s="3">
        <v>15.53</v>
      </c>
      <c r="I84" t="s">
        <v>48</v>
      </c>
      <c r="J84" s="1">
        <v>45748</v>
      </c>
      <c r="K84">
        <v>0.36799999999999999</v>
      </c>
      <c r="L84">
        <v>0.81100000000000005</v>
      </c>
      <c r="M84">
        <v>20</v>
      </c>
      <c r="N84" t="s">
        <v>49</v>
      </c>
    </row>
    <row r="85" spans="1:14" x14ac:dyDescent="0.25">
      <c r="A85" t="s">
        <v>16</v>
      </c>
      <c r="B85" t="s">
        <v>17</v>
      </c>
      <c r="C85" t="s">
        <v>18</v>
      </c>
      <c r="D85" s="8" t="str">
        <f>("048091")</f>
        <v>048091</v>
      </c>
      <c r="E85" t="str">
        <f>("622454941663")</f>
        <v>622454941663</v>
      </c>
      <c r="F85" s="2">
        <v>80013</v>
      </c>
      <c r="G85" s="2" t="s">
        <v>116</v>
      </c>
      <c r="H85" s="3">
        <v>24.04</v>
      </c>
      <c r="I85" t="s">
        <v>48</v>
      </c>
      <c r="J85" s="1">
        <v>45748</v>
      </c>
      <c r="K85">
        <v>0.502</v>
      </c>
      <c r="L85">
        <v>1.107</v>
      </c>
      <c r="M85">
        <v>12</v>
      </c>
      <c r="N85" t="s">
        <v>49</v>
      </c>
    </row>
    <row r="86" spans="1:14" x14ac:dyDescent="0.25">
      <c r="A86" t="s">
        <v>16</v>
      </c>
      <c r="B86" t="s">
        <v>17</v>
      </c>
      <c r="C86" t="s">
        <v>18</v>
      </c>
      <c r="D86" s="8" t="str">
        <f>("048092")</f>
        <v>048092</v>
      </c>
      <c r="E86" t="str">
        <f>("622454941670")</f>
        <v>622454941670</v>
      </c>
      <c r="F86" s="2">
        <v>80014</v>
      </c>
      <c r="G86" s="2" t="s">
        <v>117</v>
      </c>
      <c r="H86" s="3">
        <v>49.31</v>
      </c>
      <c r="I86" t="s">
        <v>48</v>
      </c>
      <c r="J86" s="1">
        <v>45748</v>
      </c>
      <c r="K86">
        <v>1.0389999999999999</v>
      </c>
      <c r="L86">
        <v>2.2909999999999999</v>
      </c>
      <c r="M86">
        <v>8</v>
      </c>
      <c r="N86" t="s">
        <v>49</v>
      </c>
    </row>
    <row r="87" spans="1:14" x14ac:dyDescent="0.25">
      <c r="A87" t="s">
        <v>16</v>
      </c>
      <c r="B87" t="s">
        <v>17</v>
      </c>
      <c r="C87" t="s">
        <v>18</v>
      </c>
      <c r="D87" s="8" t="str">
        <f>("048093")</f>
        <v>048093</v>
      </c>
      <c r="E87" t="str">
        <f>("622454941687")</f>
        <v>622454941687</v>
      </c>
      <c r="F87" s="2">
        <v>80015</v>
      </c>
      <c r="G87" s="2" t="s">
        <v>118</v>
      </c>
      <c r="H87" s="3">
        <v>10.8</v>
      </c>
      <c r="I87" t="s">
        <v>48</v>
      </c>
      <c r="J87" s="1">
        <v>45748</v>
      </c>
      <c r="K87">
        <v>0.14000000000000001</v>
      </c>
      <c r="L87">
        <v>0.309</v>
      </c>
      <c r="M87">
        <v>70</v>
      </c>
      <c r="N87" t="s">
        <v>49</v>
      </c>
    </row>
    <row r="88" spans="1:14" x14ac:dyDescent="0.25">
      <c r="A88" t="s">
        <v>16</v>
      </c>
      <c r="B88" t="s">
        <v>17</v>
      </c>
      <c r="C88" t="s">
        <v>18</v>
      </c>
      <c r="D88" s="8" t="str">
        <f>("048182")</f>
        <v>048182</v>
      </c>
      <c r="E88" t="str">
        <f>("622454942486")</f>
        <v>622454942486</v>
      </c>
      <c r="F88" s="2">
        <v>80200</v>
      </c>
      <c r="G88" s="2" t="s">
        <v>119</v>
      </c>
      <c r="H88" s="3">
        <v>1.71</v>
      </c>
      <c r="I88" t="s">
        <v>48</v>
      </c>
      <c r="J88" s="1">
        <v>45748</v>
      </c>
      <c r="K88">
        <v>1.7999999999999999E-2</v>
      </c>
      <c r="L88">
        <v>0.04</v>
      </c>
      <c r="M88">
        <v>150</v>
      </c>
      <c r="N88" t="s">
        <v>49</v>
      </c>
    </row>
    <row r="89" spans="1:14" x14ac:dyDescent="0.25">
      <c r="A89" t="s">
        <v>16</v>
      </c>
      <c r="B89" t="s">
        <v>17</v>
      </c>
      <c r="C89" t="s">
        <v>18</v>
      </c>
      <c r="D89" s="8" t="str">
        <f>("048183")</f>
        <v>048183</v>
      </c>
      <c r="E89" t="str">
        <f>("622454942493")</f>
        <v>622454942493</v>
      </c>
      <c r="F89" s="2">
        <v>80201</v>
      </c>
      <c r="G89" s="2" t="s">
        <v>120</v>
      </c>
      <c r="H89" s="3">
        <v>3.27</v>
      </c>
      <c r="I89" t="s">
        <v>48</v>
      </c>
      <c r="J89" s="1">
        <v>45748</v>
      </c>
      <c r="K89">
        <v>4.2000000000000003E-2</v>
      </c>
      <c r="L89">
        <v>9.2999999999999999E-2</v>
      </c>
      <c r="M89">
        <v>80</v>
      </c>
      <c r="N89" t="s">
        <v>49</v>
      </c>
    </row>
    <row r="90" spans="1:14" x14ac:dyDescent="0.25">
      <c r="A90" t="s">
        <v>16</v>
      </c>
      <c r="B90" t="s">
        <v>17</v>
      </c>
      <c r="C90" t="s">
        <v>18</v>
      </c>
      <c r="D90" s="8" t="str">
        <f>("048184")</f>
        <v>048184</v>
      </c>
      <c r="E90" t="str">
        <f>("622454942509")</f>
        <v>622454942509</v>
      </c>
      <c r="F90" s="2">
        <v>80202</v>
      </c>
      <c r="G90" s="2" t="s">
        <v>121</v>
      </c>
      <c r="H90" s="3">
        <v>3.2</v>
      </c>
      <c r="I90" t="s">
        <v>48</v>
      </c>
      <c r="J90" s="1">
        <v>45748</v>
      </c>
      <c r="K90">
        <v>3.1E-2</v>
      </c>
      <c r="L90">
        <v>6.8000000000000005E-2</v>
      </c>
      <c r="M90">
        <v>200</v>
      </c>
      <c r="N90" t="s">
        <v>49</v>
      </c>
    </row>
    <row r="91" spans="1:14" x14ac:dyDescent="0.25">
      <c r="A91" t="s">
        <v>16</v>
      </c>
      <c r="B91" t="s">
        <v>17</v>
      </c>
      <c r="C91" t="s">
        <v>18</v>
      </c>
      <c r="D91" s="8" t="str">
        <f>("048185")</f>
        <v>048185</v>
      </c>
      <c r="E91" t="str">
        <f>("622454942516")</f>
        <v>622454942516</v>
      </c>
      <c r="F91" s="2">
        <v>80203</v>
      </c>
      <c r="G91" s="2" t="s">
        <v>122</v>
      </c>
      <c r="H91" s="3">
        <v>5.1100000000000003</v>
      </c>
      <c r="I91" t="s">
        <v>48</v>
      </c>
      <c r="J91" s="1">
        <v>45748</v>
      </c>
      <c r="K91">
        <v>6.8000000000000005E-2</v>
      </c>
      <c r="L91">
        <v>0.15</v>
      </c>
      <c r="M91">
        <v>50</v>
      </c>
      <c r="N91" t="s">
        <v>49</v>
      </c>
    </row>
    <row r="92" spans="1:14" x14ac:dyDescent="0.25">
      <c r="A92" t="s">
        <v>16</v>
      </c>
      <c r="B92" t="s">
        <v>17</v>
      </c>
      <c r="C92" t="s">
        <v>18</v>
      </c>
      <c r="D92" s="8" t="str">
        <f>("048186")</f>
        <v>048186</v>
      </c>
      <c r="E92" t="str">
        <f>("622454942974")</f>
        <v>622454942974</v>
      </c>
      <c r="F92" s="2">
        <v>80204</v>
      </c>
      <c r="G92" s="2" t="s">
        <v>123</v>
      </c>
      <c r="H92" s="3">
        <v>3.4</v>
      </c>
      <c r="I92" t="s">
        <v>48</v>
      </c>
      <c r="J92" s="1">
        <v>45748</v>
      </c>
      <c r="K92">
        <v>6.3E-2</v>
      </c>
      <c r="L92">
        <v>0.13900000000000001</v>
      </c>
      <c r="M92">
        <v>200</v>
      </c>
      <c r="N92" t="s">
        <v>49</v>
      </c>
    </row>
    <row r="93" spans="1:14" x14ac:dyDescent="0.25">
      <c r="A93" t="s">
        <v>16</v>
      </c>
      <c r="B93" t="s">
        <v>17</v>
      </c>
      <c r="C93" t="s">
        <v>18</v>
      </c>
      <c r="D93" s="8" t="str">
        <f>("048187")</f>
        <v>048187</v>
      </c>
      <c r="E93" t="str">
        <f>("622454942523")</f>
        <v>622454942523</v>
      </c>
      <c r="F93" s="2">
        <v>80205</v>
      </c>
      <c r="G93" s="2" t="s">
        <v>124</v>
      </c>
      <c r="H93" s="3">
        <v>3.4</v>
      </c>
      <c r="I93" t="s">
        <v>48</v>
      </c>
      <c r="J93" s="1">
        <v>45748</v>
      </c>
      <c r="K93">
        <v>3.6999999999999998E-2</v>
      </c>
      <c r="L93">
        <v>8.2000000000000003E-2</v>
      </c>
      <c r="M93">
        <v>60</v>
      </c>
      <c r="N93" t="s">
        <v>49</v>
      </c>
    </row>
    <row r="94" spans="1:14" x14ac:dyDescent="0.25">
      <c r="A94" t="s">
        <v>16</v>
      </c>
      <c r="B94" t="s">
        <v>17</v>
      </c>
      <c r="C94" t="s">
        <v>18</v>
      </c>
      <c r="D94" s="8" t="str">
        <f>("048188")</f>
        <v>048188</v>
      </c>
      <c r="E94" t="str">
        <f>("622454942530")</f>
        <v>622454942530</v>
      </c>
      <c r="F94" s="2">
        <v>80206</v>
      </c>
      <c r="G94" s="2" t="s">
        <v>125</v>
      </c>
      <c r="H94" s="3">
        <v>8.93</v>
      </c>
      <c r="I94" t="s">
        <v>48</v>
      </c>
      <c r="J94" s="1">
        <v>45748</v>
      </c>
      <c r="K94">
        <v>0.129</v>
      </c>
      <c r="L94">
        <v>0.28399999999999997</v>
      </c>
      <c r="M94">
        <v>30</v>
      </c>
      <c r="N94" t="s">
        <v>49</v>
      </c>
    </row>
    <row r="95" spans="1:14" x14ac:dyDescent="0.25">
      <c r="A95" t="s">
        <v>16</v>
      </c>
      <c r="B95" t="s">
        <v>17</v>
      </c>
      <c r="C95" t="s">
        <v>18</v>
      </c>
      <c r="D95" s="8" t="str">
        <f>("048189")</f>
        <v>048189</v>
      </c>
      <c r="E95" t="str">
        <f>("622454942547")</f>
        <v>622454942547</v>
      </c>
      <c r="F95" s="2">
        <v>80207</v>
      </c>
      <c r="G95" s="2" t="s">
        <v>126</v>
      </c>
      <c r="H95" s="3">
        <v>12.27</v>
      </c>
      <c r="I95" t="s">
        <v>48</v>
      </c>
      <c r="J95" s="1">
        <v>45748</v>
      </c>
      <c r="K95">
        <v>0.124</v>
      </c>
      <c r="L95">
        <v>0.27300000000000002</v>
      </c>
      <c r="M95">
        <v>100</v>
      </c>
      <c r="N95" t="s">
        <v>49</v>
      </c>
    </row>
    <row r="96" spans="1:14" x14ac:dyDescent="0.25">
      <c r="A96" t="s">
        <v>16</v>
      </c>
      <c r="B96" t="s">
        <v>17</v>
      </c>
      <c r="C96" t="s">
        <v>18</v>
      </c>
      <c r="D96" s="8" t="str">
        <f>("048190")</f>
        <v>048190</v>
      </c>
      <c r="E96" t="str">
        <f>("622454942554")</f>
        <v>622454942554</v>
      </c>
      <c r="F96" s="2">
        <v>80208</v>
      </c>
      <c r="G96" s="2" t="s">
        <v>127</v>
      </c>
      <c r="H96" s="3">
        <v>12.98</v>
      </c>
      <c r="I96" t="s">
        <v>48</v>
      </c>
      <c r="J96" s="1">
        <v>45748</v>
      </c>
      <c r="K96">
        <v>0.111</v>
      </c>
      <c r="L96">
        <v>0.245</v>
      </c>
      <c r="M96">
        <v>100</v>
      </c>
      <c r="N96" t="s">
        <v>49</v>
      </c>
    </row>
    <row r="97" spans="1:14" x14ac:dyDescent="0.25">
      <c r="A97" t="s">
        <v>16</v>
      </c>
      <c r="B97" t="s">
        <v>17</v>
      </c>
      <c r="C97" t="s">
        <v>18</v>
      </c>
      <c r="D97" s="8" t="str">
        <f>("048191")</f>
        <v>048191</v>
      </c>
      <c r="E97" t="str">
        <f>("622454942561")</f>
        <v>622454942561</v>
      </c>
      <c r="F97" s="2">
        <v>80209</v>
      </c>
      <c r="G97" s="2" t="s">
        <v>128</v>
      </c>
      <c r="H97" s="3">
        <v>9.6199999999999992</v>
      </c>
      <c r="I97" t="s">
        <v>48</v>
      </c>
      <c r="J97" s="1">
        <v>45748</v>
      </c>
      <c r="K97">
        <v>8.5999999999999993E-2</v>
      </c>
      <c r="L97">
        <v>0.19</v>
      </c>
      <c r="M97">
        <v>30</v>
      </c>
      <c r="N97" t="s">
        <v>49</v>
      </c>
    </row>
    <row r="98" spans="1:14" x14ac:dyDescent="0.25">
      <c r="A98" t="s">
        <v>16</v>
      </c>
      <c r="B98" t="s">
        <v>17</v>
      </c>
      <c r="C98" t="s">
        <v>18</v>
      </c>
      <c r="D98" s="8" t="str">
        <f>("048197")</f>
        <v>048197</v>
      </c>
      <c r="E98" t="str">
        <f>("622454942844")</f>
        <v>622454942844</v>
      </c>
      <c r="F98" s="2">
        <v>80215</v>
      </c>
      <c r="G98" s="2" t="s">
        <v>129</v>
      </c>
      <c r="H98" s="3">
        <v>21.47</v>
      </c>
      <c r="I98" t="s">
        <v>48</v>
      </c>
      <c r="J98" s="1">
        <v>45748</v>
      </c>
      <c r="K98">
        <v>0.19700000000000001</v>
      </c>
      <c r="L98">
        <v>0.434</v>
      </c>
      <c r="M98">
        <v>16</v>
      </c>
      <c r="N98" t="s">
        <v>49</v>
      </c>
    </row>
    <row r="99" spans="1:14" x14ac:dyDescent="0.25">
      <c r="A99" t="s">
        <v>16</v>
      </c>
      <c r="B99" t="s">
        <v>17</v>
      </c>
      <c r="C99" t="s">
        <v>18</v>
      </c>
      <c r="D99" s="8" t="str">
        <f>("048196")</f>
        <v>048196</v>
      </c>
      <c r="E99" t="str">
        <f>("622454942615")</f>
        <v>622454942615</v>
      </c>
      <c r="F99" s="2">
        <v>80214</v>
      </c>
      <c r="G99" s="2" t="s">
        <v>130</v>
      </c>
      <c r="H99" s="3">
        <v>18.690000000000001</v>
      </c>
      <c r="I99" t="s">
        <v>48</v>
      </c>
      <c r="J99" s="1">
        <v>45748</v>
      </c>
      <c r="K99">
        <v>0.20599999999999999</v>
      </c>
      <c r="L99">
        <v>0.45400000000000001</v>
      </c>
      <c r="M99">
        <v>20</v>
      </c>
      <c r="N99" t="s">
        <v>49</v>
      </c>
    </row>
    <row r="100" spans="1:14" x14ac:dyDescent="0.25">
      <c r="A100" t="s">
        <v>16</v>
      </c>
      <c r="B100" t="s">
        <v>17</v>
      </c>
      <c r="C100" t="s">
        <v>18</v>
      </c>
      <c r="D100" s="8" t="str">
        <f>("048195")</f>
        <v>048195</v>
      </c>
      <c r="E100" t="str">
        <f>("622454942608")</f>
        <v>622454942608</v>
      </c>
      <c r="F100" s="2">
        <v>80213</v>
      </c>
      <c r="G100" s="2" t="s">
        <v>131</v>
      </c>
      <c r="H100" s="3">
        <v>21.78</v>
      </c>
      <c r="I100" t="s">
        <v>48</v>
      </c>
      <c r="J100" s="1">
        <v>45748</v>
      </c>
      <c r="K100">
        <v>0.20699999999999999</v>
      </c>
      <c r="L100">
        <v>0.45600000000000002</v>
      </c>
      <c r="M100">
        <v>15</v>
      </c>
      <c r="N100" t="s">
        <v>49</v>
      </c>
    </row>
    <row r="101" spans="1:14" x14ac:dyDescent="0.25">
      <c r="A101" t="s">
        <v>16</v>
      </c>
      <c r="B101" t="s">
        <v>17</v>
      </c>
      <c r="C101" t="s">
        <v>18</v>
      </c>
      <c r="D101" s="8" t="str">
        <f>("048193")</f>
        <v>048193</v>
      </c>
      <c r="E101" t="str">
        <f>("622454942585")</f>
        <v>622454942585</v>
      </c>
      <c r="F101" s="2">
        <v>80211</v>
      </c>
      <c r="G101" s="2" t="s">
        <v>132</v>
      </c>
      <c r="H101" s="3">
        <v>14.33</v>
      </c>
      <c r="I101" t="s">
        <v>48</v>
      </c>
      <c r="J101" s="1">
        <v>45748</v>
      </c>
      <c r="K101">
        <v>0.13100000000000001</v>
      </c>
      <c r="L101">
        <v>0.28899999999999998</v>
      </c>
      <c r="M101">
        <v>20</v>
      </c>
      <c r="N101" t="s">
        <v>49</v>
      </c>
    </row>
    <row r="102" spans="1:14" x14ac:dyDescent="0.25">
      <c r="A102" t="s">
        <v>16</v>
      </c>
      <c r="B102" t="s">
        <v>17</v>
      </c>
      <c r="C102" t="s">
        <v>18</v>
      </c>
      <c r="D102" s="8" t="str">
        <f>("048192")</f>
        <v>048192</v>
      </c>
      <c r="E102" t="str">
        <f>("622454942578")</f>
        <v>622454942578</v>
      </c>
      <c r="F102" s="2">
        <v>80210</v>
      </c>
      <c r="G102" s="2" t="s">
        <v>133</v>
      </c>
      <c r="H102" s="3">
        <v>27.16</v>
      </c>
      <c r="I102" t="s">
        <v>48</v>
      </c>
      <c r="J102" s="1">
        <v>45748</v>
      </c>
      <c r="K102">
        <v>0.32</v>
      </c>
      <c r="L102">
        <v>0.70499999999999996</v>
      </c>
      <c r="M102">
        <v>36</v>
      </c>
      <c r="N102" t="s">
        <v>49</v>
      </c>
    </row>
    <row r="103" spans="1:14" x14ac:dyDescent="0.25">
      <c r="A103" t="s">
        <v>16</v>
      </c>
      <c r="B103" t="s">
        <v>17</v>
      </c>
      <c r="C103" t="s">
        <v>18</v>
      </c>
      <c r="D103" s="8" t="str">
        <f>("048194")</f>
        <v>048194</v>
      </c>
      <c r="E103" t="str">
        <f>("622454942592")</f>
        <v>622454942592</v>
      </c>
      <c r="F103" s="2">
        <v>80212</v>
      </c>
      <c r="G103" s="2" t="s">
        <v>134</v>
      </c>
      <c r="H103" s="3">
        <v>23.24</v>
      </c>
      <c r="I103" t="s">
        <v>48</v>
      </c>
      <c r="J103" s="1">
        <v>45748</v>
      </c>
      <c r="K103">
        <v>0.20200000000000001</v>
      </c>
      <c r="L103">
        <v>0.44500000000000001</v>
      </c>
      <c r="M103">
        <v>12</v>
      </c>
      <c r="N103" t="s">
        <v>49</v>
      </c>
    </row>
    <row r="104" spans="1:14" x14ac:dyDescent="0.25">
      <c r="A104" t="s">
        <v>16</v>
      </c>
      <c r="B104" t="s">
        <v>17</v>
      </c>
      <c r="C104" t="s">
        <v>18</v>
      </c>
      <c r="D104" s="8" t="str">
        <f>("048211")</f>
        <v>048211</v>
      </c>
      <c r="E104" t="str">
        <f>("622454942738")</f>
        <v>622454942738</v>
      </c>
      <c r="F104" s="2" t="s">
        <v>135</v>
      </c>
      <c r="G104" s="2" t="s">
        <v>136</v>
      </c>
      <c r="H104" s="3">
        <v>4.91</v>
      </c>
      <c r="I104" t="s">
        <v>48</v>
      </c>
      <c r="J104" s="1">
        <v>45748</v>
      </c>
      <c r="K104">
        <v>4.2000000000000003E-2</v>
      </c>
      <c r="L104">
        <v>9.2999999999999999E-2</v>
      </c>
      <c r="M104">
        <v>90</v>
      </c>
      <c r="N104" t="s">
        <v>137</v>
      </c>
    </row>
    <row r="105" spans="1:14" x14ac:dyDescent="0.25">
      <c r="A105" t="s">
        <v>16</v>
      </c>
      <c r="B105" t="s">
        <v>17</v>
      </c>
      <c r="C105" t="s">
        <v>18</v>
      </c>
      <c r="D105" s="8" t="str">
        <f>("048212")</f>
        <v>048212</v>
      </c>
      <c r="E105" t="str">
        <f>("622454942745")</f>
        <v>622454942745</v>
      </c>
      <c r="F105" s="2" t="s">
        <v>138</v>
      </c>
      <c r="G105" s="2" t="s">
        <v>139</v>
      </c>
      <c r="H105" s="3">
        <v>4.91</v>
      </c>
      <c r="I105" t="s">
        <v>48</v>
      </c>
      <c r="J105" s="1">
        <v>45748</v>
      </c>
      <c r="K105">
        <v>0.05</v>
      </c>
      <c r="L105">
        <v>0.11</v>
      </c>
      <c r="M105">
        <v>70</v>
      </c>
      <c r="N105" t="s">
        <v>137</v>
      </c>
    </row>
    <row r="106" spans="1:14" x14ac:dyDescent="0.25">
      <c r="A106" t="s">
        <v>16</v>
      </c>
      <c r="B106" t="s">
        <v>17</v>
      </c>
      <c r="C106" t="s">
        <v>18</v>
      </c>
      <c r="D106" s="8" t="str">
        <f>("048213")</f>
        <v>048213</v>
      </c>
      <c r="E106" t="str">
        <f>("622454942752")</f>
        <v>622454942752</v>
      </c>
      <c r="F106" s="2" t="s">
        <v>140</v>
      </c>
      <c r="G106" s="2" t="s">
        <v>141</v>
      </c>
      <c r="H106" s="3">
        <v>6.16</v>
      </c>
      <c r="I106" t="s">
        <v>48</v>
      </c>
      <c r="J106" s="1">
        <v>45748</v>
      </c>
      <c r="K106">
        <v>2.8000000000000001E-2</v>
      </c>
      <c r="L106">
        <v>6.2E-2</v>
      </c>
      <c r="M106">
        <v>120</v>
      </c>
      <c r="N106" t="s">
        <v>137</v>
      </c>
    </row>
    <row r="107" spans="1:14" x14ac:dyDescent="0.25">
      <c r="A107" t="s">
        <v>16</v>
      </c>
      <c r="B107" t="s">
        <v>17</v>
      </c>
      <c r="C107" t="s">
        <v>18</v>
      </c>
      <c r="D107" s="8" t="str">
        <f>("048215")</f>
        <v>048215</v>
      </c>
      <c r="E107" t="str">
        <f>("622454942776")</f>
        <v>622454942776</v>
      </c>
      <c r="F107" s="2" t="s">
        <v>142</v>
      </c>
      <c r="G107" s="2" t="s">
        <v>143</v>
      </c>
      <c r="H107" s="3">
        <v>5.13</v>
      </c>
      <c r="I107" t="s">
        <v>48</v>
      </c>
      <c r="J107" s="1">
        <v>45748</v>
      </c>
      <c r="K107">
        <v>4.4999999999999998E-2</v>
      </c>
      <c r="L107">
        <v>9.9000000000000005E-2</v>
      </c>
      <c r="M107">
        <v>50</v>
      </c>
      <c r="N107" t="s">
        <v>137</v>
      </c>
    </row>
    <row r="108" spans="1:14" x14ac:dyDescent="0.25">
      <c r="A108" t="s">
        <v>16</v>
      </c>
      <c r="B108" t="s">
        <v>17</v>
      </c>
      <c r="C108" t="s">
        <v>18</v>
      </c>
      <c r="D108" s="8" t="str">
        <f>("048214")</f>
        <v>048214</v>
      </c>
      <c r="E108" t="str">
        <f>("622454942769")</f>
        <v>622454942769</v>
      </c>
      <c r="F108" s="2" t="s">
        <v>144</v>
      </c>
      <c r="G108" s="2" t="s">
        <v>145</v>
      </c>
      <c r="H108" s="3">
        <v>6.71</v>
      </c>
      <c r="I108" t="s">
        <v>48</v>
      </c>
      <c r="J108" s="1">
        <v>45748</v>
      </c>
      <c r="K108">
        <v>6.6000000000000003E-2</v>
      </c>
      <c r="L108">
        <v>0.14599999999999999</v>
      </c>
      <c r="M108">
        <v>40</v>
      </c>
      <c r="N108" t="s">
        <v>137</v>
      </c>
    </row>
    <row r="109" spans="1:14" x14ac:dyDescent="0.25">
      <c r="A109" t="s">
        <v>16</v>
      </c>
      <c r="B109" t="s">
        <v>17</v>
      </c>
      <c r="C109" t="s">
        <v>18</v>
      </c>
      <c r="D109" s="8" t="str">
        <f>("048216")</f>
        <v>048216</v>
      </c>
      <c r="E109" t="str">
        <f>("622454942851")</f>
        <v>622454942851</v>
      </c>
      <c r="F109" s="2" t="s">
        <v>146</v>
      </c>
      <c r="G109" s="2" t="s">
        <v>147</v>
      </c>
      <c r="H109" s="3">
        <v>7.53</v>
      </c>
      <c r="I109" t="s">
        <v>48</v>
      </c>
      <c r="J109" s="1">
        <v>45748</v>
      </c>
      <c r="K109">
        <v>4.8000000000000001E-2</v>
      </c>
      <c r="L109">
        <v>0.106</v>
      </c>
      <c r="M109">
        <v>60</v>
      </c>
      <c r="N109" t="s">
        <v>137</v>
      </c>
    </row>
    <row r="110" spans="1:14" x14ac:dyDescent="0.25">
      <c r="A110" t="s">
        <v>16</v>
      </c>
      <c r="B110" t="s">
        <v>17</v>
      </c>
      <c r="C110" t="s">
        <v>18</v>
      </c>
      <c r="D110" s="8" t="str">
        <f>("048217")</f>
        <v>048217</v>
      </c>
      <c r="E110" t="str">
        <f>("622454942875")</f>
        <v>622454942875</v>
      </c>
      <c r="F110" s="2" t="s">
        <v>148</v>
      </c>
      <c r="G110" s="2" t="s">
        <v>149</v>
      </c>
      <c r="H110" s="3">
        <v>8.49</v>
      </c>
      <c r="I110" t="s">
        <v>48</v>
      </c>
      <c r="J110" s="1">
        <v>45748</v>
      </c>
      <c r="K110">
        <v>9.0999999999999998E-2</v>
      </c>
      <c r="L110">
        <v>0.20100000000000001</v>
      </c>
      <c r="M110">
        <v>30</v>
      </c>
      <c r="N110" t="s">
        <v>137</v>
      </c>
    </row>
    <row r="111" spans="1:14" x14ac:dyDescent="0.25">
      <c r="A111" t="s">
        <v>16</v>
      </c>
      <c r="B111" t="s">
        <v>17</v>
      </c>
      <c r="C111" t="s">
        <v>18</v>
      </c>
      <c r="D111" s="8" t="str">
        <f>("048218")</f>
        <v>048218</v>
      </c>
      <c r="E111" t="str">
        <f>("622454942783")</f>
        <v>622454942783</v>
      </c>
      <c r="F111" s="2" t="s">
        <v>150</v>
      </c>
      <c r="G111" s="2" t="s">
        <v>151</v>
      </c>
      <c r="H111" s="3">
        <v>27.67</v>
      </c>
      <c r="I111" t="s">
        <v>48</v>
      </c>
      <c r="J111" s="1">
        <v>45748</v>
      </c>
      <c r="K111">
        <v>8.7999999999999995E-2</v>
      </c>
      <c r="L111">
        <v>0.19400000000000001</v>
      </c>
      <c r="M111">
        <v>30</v>
      </c>
      <c r="N111" t="s">
        <v>137</v>
      </c>
    </row>
    <row r="112" spans="1:14" x14ac:dyDescent="0.25">
      <c r="A112" t="s">
        <v>16</v>
      </c>
      <c r="B112" t="s">
        <v>17</v>
      </c>
      <c r="C112" t="s">
        <v>18</v>
      </c>
      <c r="D112" s="8" t="str">
        <f>("048219")</f>
        <v>048219</v>
      </c>
      <c r="E112" t="str">
        <f>("622454942790")</f>
        <v>622454942790</v>
      </c>
      <c r="F112" s="2" t="s">
        <v>152</v>
      </c>
      <c r="G112" s="2" t="s">
        <v>153</v>
      </c>
      <c r="H112" s="3">
        <v>27.67</v>
      </c>
      <c r="I112" t="s">
        <v>48</v>
      </c>
      <c r="J112" s="1">
        <v>45748</v>
      </c>
      <c r="K112">
        <v>8.4000000000000005E-2</v>
      </c>
      <c r="L112">
        <v>0.185</v>
      </c>
      <c r="M112">
        <v>30</v>
      </c>
      <c r="N112" t="s">
        <v>137</v>
      </c>
    </row>
    <row r="113" spans="1:14" x14ac:dyDescent="0.25">
      <c r="A113" t="s">
        <v>16</v>
      </c>
      <c r="B113" t="s">
        <v>17</v>
      </c>
      <c r="C113" t="s">
        <v>18</v>
      </c>
      <c r="D113" s="8" t="str">
        <f>("048220")</f>
        <v>048220</v>
      </c>
      <c r="E113" t="str">
        <f>("622454942806")</f>
        <v>622454942806</v>
      </c>
      <c r="F113" s="2" t="s">
        <v>154</v>
      </c>
      <c r="G113" s="2" t="s">
        <v>155</v>
      </c>
      <c r="H113" s="3">
        <v>32.44</v>
      </c>
      <c r="I113" t="s">
        <v>48</v>
      </c>
      <c r="J113" s="1">
        <v>45748</v>
      </c>
      <c r="K113">
        <v>9.2999999999999999E-2</v>
      </c>
      <c r="L113">
        <v>0.20499999999999999</v>
      </c>
      <c r="M113">
        <v>24</v>
      </c>
      <c r="N113" t="s">
        <v>137</v>
      </c>
    </row>
    <row r="114" spans="1:14" x14ac:dyDescent="0.25">
      <c r="A114" t="s">
        <v>16</v>
      </c>
      <c r="B114" t="s">
        <v>17</v>
      </c>
      <c r="C114" t="s">
        <v>18</v>
      </c>
      <c r="D114" s="8" t="str">
        <f>("048221")</f>
        <v>048221</v>
      </c>
      <c r="E114" t="str">
        <f>("622454942813")</f>
        <v>622454942813</v>
      </c>
      <c r="F114" s="2" t="s">
        <v>156</v>
      </c>
      <c r="G114" s="2" t="s">
        <v>157</v>
      </c>
      <c r="H114" s="3">
        <v>32.44</v>
      </c>
      <c r="I114" t="s">
        <v>48</v>
      </c>
      <c r="J114" s="1">
        <v>45748</v>
      </c>
      <c r="K114">
        <v>9.8000000000000004E-2</v>
      </c>
      <c r="L114">
        <v>0.216</v>
      </c>
      <c r="M114">
        <v>24</v>
      </c>
      <c r="N114" t="s">
        <v>137</v>
      </c>
    </row>
    <row r="115" spans="1:14" x14ac:dyDescent="0.25">
      <c r="A115" t="s">
        <v>16</v>
      </c>
      <c r="B115" t="s">
        <v>17</v>
      </c>
      <c r="C115" t="s">
        <v>18</v>
      </c>
      <c r="D115" s="8" t="str">
        <f>("048178")</f>
        <v>048178</v>
      </c>
      <c r="E115" t="str">
        <f>("622454942448")</f>
        <v>622454942448</v>
      </c>
      <c r="F115" s="2" t="s">
        <v>158</v>
      </c>
      <c r="G115" s="2" t="s">
        <v>159</v>
      </c>
      <c r="H115" s="3">
        <v>5.47</v>
      </c>
      <c r="I115" t="s">
        <v>48</v>
      </c>
      <c r="J115" s="1">
        <v>45748</v>
      </c>
      <c r="K115">
        <v>0.09</v>
      </c>
      <c r="L115">
        <v>0.19800000000000001</v>
      </c>
      <c r="M115">
        <v>80</v>
      </c>
      <c r="N115" t="s">
        <v>160</v>
      </c>
    </row>
    <row r="116" spans="1:14" x14ac:dyDescent="0.25">
      <c r="A116" t="s">
        <v>16</v>
      </c>
      <c r="B116" t="s">
        <v>17</v>
      </c>
      <c r="C116" t="s">
        <v>18</v>
      </c>
      <c r="D116" s="8" t="str">
        <f>("048222")</f>
        <v>048222</v>
      </c>
      <c r="E116" t="str">
        <f>("622454942820")</f>
        <v>622454942820</v>
      </c>
      <c r="F116" s="2" t="s">
        <v>161</v>
      </c>
      <c r="G116" s="2" t="s">
        <v>159</v>
      </c>
      <c r="H116" s="3">
        <v>5.47</v>
      </c>
      <c r="I116" t="s">
        <v>48</v>
      </c>
      <c r="J116" s="1">
        <v>45748</v>
      </c>
      <c r="K116">
        <v>8.8999999999999996E-2</v>
      </c>
      <c r="L116">
        <v>0.19600000000000001</v>
      </c>
      <c r="M116">
        <v>80</v>
      </c>
      <c r="N116" t="s">
        <v>160</v>
      </c>
    </row>
    <row r="117" spans="1:14" x14ac:dyDescent="0.25">
      <c r="A117" t="s">
        <v>16</v>
      </c>
      <c r="B117" t="s">
        <v>17</v>
      </c>
      <c r="C117" t="s">
        <v>18</v>
      </c>
      <c r="D117" s="8" t="str">
        <f>("048223")</f>
        <v>048223</v>
      </c>
      <c r="E117" t="str">
        <f>("622454942837")</f>
        <v>622454942837</v>
      </c>
      <c r="F117" s="2" t="s">
        <v>162</v>
      </c>
      <c r="G117" s="2" t="s">
        <v>159</v>
      </c>
      <c r="H117" s="3">
        <v>5.13</v>
      </c>
      <c r="I117" t="s">
        <v>48</v>
      </c>
      <c r="J117" s="1">
        <v>45748</v>
      </c>
      <c r="K117">
        <v>7.4999999999999997E-2</v>
      </c>
      <c r="L117">
        <v>0.16500000000000001</v>
      </c>
      <c r="M117">
        <v>96</v>
      </c>
      <c r="N117" t="s">
        <v>160</v>
      </c>
    </row>
    <row r="118" spans="1:14" x14ac:dyDescent="0.25">
      <c r="A118" t="s">
        <v>16</v>
      </c>
      <c r="B118" t="s">
        <v>17</v>
      </c>
      <c r="C118" t="s">
        <v>18</v>
      </c>
      <c r="D118" s="8" t="str">
        <f>("048179")</f>
        <v>048179</v>
      </c>
      <c r="E118" t="str">
        <f>("622454942455")</f>
        <v>622454942455</v>
      </c>
      <c r="F118" s="2" t="s">
        <v>163</v>
      </c>
      <c r="G118" s="2" t="s">
        <v>164</v>
      </c>
      <c r="H118" s="3">
        <v>5.44</v>
      </c>
      <c r="I118" t="s">
        <v>48</v>
      </c>
      <c r="J118" s="1">
        <v>45748</v>
      </c>
      <c r="K118">
        <v>0.10199999999999999</v>
      </c>
      <c r="L118">
        <v>0.22500000000000001</v>
      </c>
      <c r="M118">
        <v>64</v>
      </c>
      <c r="N118" t="s">
        <v>160</v>
      </c>
    </row>
    <row r="119" spans="1:14" x14ac:dyDescent="0.25">
      <c r="A119" t="s">
        <v>16</v>
      </c>
      <c r="B119" t="s">
        <v>17</v>
      </c>
      <c r="C119" t="s">
        <v>18</v>
      </c>
      <c r="D119" s="8" t="str">
        <f>("048180")</f>
        <v>048180</v>
      </c>
      <c r="E119" t="str">
        <f>("622454942462")</f>
        <v>622454942462</v>
      </c>
      <c r="F119" s="2" t="s">
        <v>165</v>
      </c>
      <c r="G119" s="2" t="s">
        <v>164</v>
      </c>
      <c r="H119" s="3">
        <v>5.44</v>
      </c>
      <c r="I119" t="s">
        <v>48</v>
      </c>
      <c r="J119" s="1">
        <v>45748</v>
      </c>
      <c r="K119">
        <v>8.3000000000000004E-2</v>
      </c>
      <c r="L119">
        <v>0.183</v>
      </c>
      <c r="M119">
        <v>80</v>
      </c>
      <c r="N119" t="s">
        <v>160</v>
      </c>
    </row>
    <row r="120" spans="1:14" x14ac:dyDescent="0.25">
      <c r="A120" t="s">
        <v>16</v>
      </c>
      <c r="B120" t="s">
        <v>17</v>
      </c>
      <c r="C120" t="s">
        <v>18</v>
      </c>
      <c r="D120" s="8" t="str">
        <f>("048144")</f>
        <v>048144</v>
      </c>
      <c r="E120" t="str">
        <f>("622454942189")</f>
        <v>622454942189</v>
      </c>
      <c r="F120" s="2">
        <v>80179</v>
      </c>
      <c r="G120" s="2" t="s">
        <v>166</v>
      </c>
      <c r="H120" s="3">
        <v>11.58</v>
      </c>
      <c r="I120" t="s">
        <v>48</v>
      </c>
      <c r="J120" s="1">
        <v>45748</v>
      </c>
      <c r="K120">
        <v>0.19400000000000001</v>
      </c>
      <c r="L120">
        <v>0.42799999999999999</v>
      </c>
      <c r="M120">
        <v>40</v>
      </c>
      <c r="N120" t="s">
        <v>160</v>
      </c>
    </row>
    <row r="121" spans="1:14" x14ac:dyDescent="0.25">
      <c r="A121" t="s">
        <v>16</v>
      </c>
      <c r="B121" t="s">
        <v>17</v>
      </c>
      <c r="C121" t="s">
        <v>18</v>
      </c>
      <c r="D121" s="8" t="str">
        <f>("048199")</f>
        <v>048199</v>
      </c>
      <c r="E121" t="str">
        <f>("622454942639")</f>
        <v>622454942639</v>
      </c>
      <c r="F121" s="2">
        <v>80460</v>
      </c>
      <c r="G121" s="2" t="s">
        <v>167</v>
      </c>
      <c r="H121" s="3">
        <v>23.73</v>
      </c>
      <c r="I121" t="s">
        <v>48</v>
      </c>
      <c r="J121" s="1">
        <v>45748</v>
      </c>
      <c r="K121">
        <v>0.20599999999999999</v>
      </c>
      <c r="L121">
        <v>0.45400000000000001</v>
      </c>
      <c r="M121">
        <v>30</v>
      </c>
      <c r="N121" t="s">
        <v>160</v>
      </c>
    </row>
    <row r="122" spans="1:14" x14ac:dyDescent="0.25">
      <c r="A122" t="s">
        <v>16</v>
      </c>
      <c r="B122" t="s">
        <v>17</v>
      </c>
      <c r="C122" t="s">
        <v>18</v>
      </c>
      <c r="D122" s="8" t="str">
        <f>("048198")</f>
        <v>048198</v>
      </c>
      <c r="E122" t="str">
        <f>("622454942622")</f>
        <v>622454942622</v>
      </c>
      <c r="F122" s="2">
        <v>80459</v>
      </c>
      <c r="G122" s="2" t="s">
        <v>168</v>
      </c>
      <c r="H122" s="3">
        <v>23.73</v>
      </c>
      <c r="I122" t="s">
        <v>48</v>
      </c>
      <c r="J122" s="1">
        <v>45748</v>
      </c>
      <c r="K122">
        <v>0.33100000000000002</v>
      </c>
      <c r="L122">
        <v>0.73</v>
      </c>
      <c r="M122">
        <v>30</v>
      </c>
      <c r="N122" t="s">
        <v>160</v>
      </c>
    </row>
    <row r="123" spans="1:14" x14ac:dyDescent="0.25">
      <c r="A123" t="s">
        <v>16</v>
      </c>
      <c r="B123" t="s">
        <v>17</v>
      </c>
      <c r="C123" t="s">
        <v>18</v>
      </c>
      <c r="D123" s="8" t="str">
        <f>("048200")</f>
        <v>048200</v>
      </c>
      <c r="E123" t="str">
        <f>("622454942646")</f>
        <v>622454942646</v>
      </c>
      <c r="F123" s="2">
        <v>80462</v>
      </c>
      <c r="G123" s="2" t="s">
        <v>169</v>
      </c>
      <c r="H123" s="3">
        <v>27.91</v>
      </c>
      <c r="I123" t="s">
        <v>48</v>
      </c>
      <c r="J123" s="1">
        <v>45748</v>
      </c>
      <c r="K123">
        <v>0.21</v>
      </c>
      <c r="L123">
        <v>0.46300000000000002</v>
      </c>
      <c r="M123">
        <v>20</v>
      </c>
      <c r="N123" t="s">
        <v>160</v>
      </c>
    </row>
    <row r="124" spans="1:14" x14ac:dyDescent="0.25">
      <c r="A124" t="s">
        <v>16</v>
      </c>
      <c r="B124" t="s">
        <v>17</v>
      </c>
      <c r="C124" t="s">
        <v>18</v>
      </c>
      <c r="D124" s="8" t="str">
        <f>("048201")</f>
        <v>048201</v>
      </c>
      <c r="E124" t="str">
        <f>("622454942653")</f>
        <v>622454942653</v>
      </c>
      <c r="F124" s="2">
        <v>80463</v>
      </c>
      <c r="G124" s="2" t="s">
        <v>170</v>
      </c>
      <c r="H124" s="3">
        <v>27.91</v>
      </c>
      <c r="I124" t="s">
        <v>48</v>
      </c>
      <c r="J124" s="1">
        <v>45748</v>
      </c>
      <c r="K124">
        <v>0.217</v>
      </c>
      <c r="L124">
        <v>0.47799999999999998</v>
      </c>
      <c r="M124">
        <v>20</v>
      </c>
      <c r="N124" t="s">
        <v>160</v>
      </c>
    </row>
    <row r="125" spans="1:14" x14ac:dyDescent="0.25">
      <c r="A125" t="s">
        <v>16</v>
      </c>
      <c r="B125" t="s">
        <v>17</v>
      </c>
      <c r="C125" t="s">
        <v>18</v>
      </c>
      <c r="D125" s="8" t="str">
        <f>("048177")</f>
        <v>048177</v>
      </c>
      <c r="E125" t="str">
        <f>("622454942431")</f>
        <v>622454942431</v>
      </c>
      <c r="F125" s="2" t="s">
        <v>171</v>
      </c>
      <c r="G125" s="2" t="s">
        <v>172</v>
      </c>
      <c r="H125" s="3">
        <v>5.84</v>
      </c>
      <c r="I125" t="s">
        <v>48</v>
      </c>
      <c r="J125" s="1">
        <v>45748</v>
      </c>
      <c r="K125">
        <v>7.1999999999999995E-2</v>
      </c>
      <c r="L125">
        <v>0.159</v>
      </c>
      <c r="M125">
        <v>112</v>
      </c>
      <c r="N125" t="s">
        <v>160</v>
      </c>
    </row>
    <row r="126" spans="1:14" x14ac:dyDescent="0.25">
      <c r="A126" t="s">
        <v>16</v>
      </c>
      <c r="B126" t="s">
        <v>17</v>
      </c>
      <c r="C126" t="s">
        <v>18</v>
      </c>
      <c r="D126" s="8" t="str">
        <f>("048143")</f>
        <v>048143</v>
      </c>
      <c r="E126" t="str">
        <f>("622454942172")</f>
        <v>622454942172</v>
      </c>
      <c r="F126" s="2">
        <v>80178</v>
      </c>
      <c r="G126" s="2" t="s">
        <v>173</v>
      </c>
      <c r="H126" s="3">
        <v>5.84</v>
      </c>
      <c r="I126" t="s">
        <v>48</v>
      </c>
      <c r="J126" s="1">
        <v>45748</v>
      </c>
      <c r="K126">
        <v>8.7999999999999995E-2</v>
      </c>
      <c r="L126">
        <v>0.19400000000000001</v>
      </c>
      <c r="M126">
        <v>80</v>
      </c>
      <c r="N126" t="s">
        <v>160</v>
      </c>
    </row>
    <row r="127" spans="1:14" x14ac:dyDescent="0.25">
      <c r="A127" t="s">
        <v>16</v>
      </c>
      <c r="B127" t="s">
        <v>17</v>
      </c>
      <c r="C127" t="s">
        <v>18</v>
      </c>
      <c r="D127" s="8" t="str">
        <f>("048181")</f>
        <v>048181</v>
      </c>
      <c r="E127" t="str">
        <f>("622454942479")</f>
        <v>622454942479</v>
      </c>
      <c r="F127" s="2" t="s">
        <v>174</v>
      </c>
      <c r="G127" s="2" t="s">
        <v>175</v>
      </c>
      <c r="H127" s="3">
        <v>7.18</v>
      </c>
      <c r="I127" t="s">
        <v>48</v>
      </c>
      <c r="J127" s="1">
        <v>45748</v>
      </c>
      <c r="K127">
        <v>9.2999999999999999E-2</v>
      </c>
      <c r="L127">
        <v>0.20499999999999999</v>
      </c>
      <c r="M127">
        <v>80</v>
      </c>
      <c r="N127" t="s">
        <v>160</v>
      </c>
    </row>
    <row r="128" spans="1:14" x14ac:dyDescent="0.25">
      <c r="A128" t="s">
        <v>16</v>
      </c>
      <c r="B128" t="s">
        <v>17</v>
      </c>
      <c r="C128" t="s">
        <v>18</v>
      </c>
      <c r="D128" s="8" t="str">
        <f>("048145")</f>
        <v>048145</v>
      </c>
      <c r="E128" t="str">
        <f>("622454942196")</f>
        <v>622454942196</v>
      </c>
      <c r="F128" s="2">
        <v>80180</v>
      </c>
      <c r="G128" s="2" t="s">
        <v>176</v>
      </c>
      <c r="H128" s="3">
        <v>13.91</v>
      </c>
      <c r="I128" t="s">
        <v>48</v>
      </c>
      <c r="J128" s="1">
        <v>45748</v>
      </c>
      <c r="K128">
        <v>0.18099999999999999</v>
      </c>
      <c r="L128">
        <v>0.39900000000000002</v>
      </c>
      <c r="M128">
        <v>56</v>
      </c>
      <c r="N128" t="s">
        <v>160</v>
      </c>
    </row>
    <row r="129" spans="1:14" x14ac:dyDescent="0.25">
      <c r="A129" t="s">
        <v>16</v>
      </c>
      <c r="B129" t="s">
        <v>17</v>
      </c>
      <c r="C129" t="s">
        <v>18</v>
      </c>
      <c r="D129" s="8" t="str">
        <f>("048148")</f>
        <v>048148</v>
      </c>
      <c r="E129" t="str">
        <f>("622454942226")</f>
        <v>622454942226</v>
      </c>
      <c r="F129" s="2">
        <v>80199</v>
      </c>
      <c r="G129" s="2" t="s">
        <v>177</v>
      </c>
      <c r="H129" s="3">
        <v>6.69</v>
      </c>
      <c r="I129" t="s">
        <v>48</v>
      </c>
      <c r="J129" s="1">
        <v>45748</v>
      </c>
      <c r="K129">
        <v>8.8999999999999996E-2</v>
      </c>
      <c r="L129">
        <v>0.19600000000000001</v>
      </c>
      <c r="M129">
        <v>80</v>
      </c>
      <c r="N129" t="s">
        <v>160</v>
      </c>
    </row>
    <row r="130" spans="1:14" x14ac:dyDescent="0.25">
      <c r="A130" t="s">
        <v>16</v>
      </c>
      <c r="B130" t="s">
        <v>17</v>
      </c>
      <c r="C130" t="s">
        <v>18</v>
      </c>
      <c r="D130" s="8" t="str">
        <f>("048147")</f>
        <v>048147</v>
      </c>
      <c r="E130" t="str">
        <f>("622454942219")</f>
        <v>622454942219</v>
      </c>
      <c r="F130" s="2">
        <v>80198</v>
      </c>
      <c r="G130" s="2" t="s">
        <v>178</v>
      </c>
      <c r="H130" s="3">
        <v>7.96</v>
      </c>
      <c r="I130" t="s">
        <v>48</v>
      </c>
      <c r="J130" s="1">
        <v>45748</v>
      </c>
      <c r="K130">
        <v>0.11899999999999999</v>
      </c>
      <c r="L130">
        <v>0.26200000000000001</v>
      </c>
      <c r="M130">
        <v>50</v>
      </c>
      <c r="N130" t="s">
        <v>160</v>
      </c>
    </row>
    <row r="131" spans="1:14" x14ac:dyDescent="0.25">
      <c r="A131" t="s">
        <v>16</v>
      </c>
      <c r="B131" t="s">
        <v>17</v>
      </c>
      <c r="C131" t="s">
        <v>18</v>
      </c>
      <c r="D131" s="8" t="str">
        <f>("048146")</f>
        <v>048146</v>
      </c>
      <c r="E131" t="str">
        <f>("622454942202")</f>
        <v>622454942202</v>
      </c>
      <c r="F131" s="2">
        <v>80196</v>
      </c>
      <c r="G131" s="2" t="s">
        <v>179</v>
      </c>
      <c r="H131" s="3">
        <v>20.84</v>
      </c>
      <c r="I131" t="s">
        <v>48</v>
      </c>
      <c r="J131" s="1">
        <v>45748</v>
      </c>
      <c r="K131">
        <v>0.23300000000000001</v>
      </c>
      <c r="L131">
        <v>0.51400000000000001</v>
      </c>
      <c r="M131">
        <v>25</v>
      </c>
      <c r="N131" t="s">
        <v>160</v>
      </c>
    </row>
    <row r="132" spans="1:14" x14ac:dyDescent="0.25">
      <c r="A132" t="s">
        <v>16</v>
      </c>
      <c r="B132" t="s">
        <v>17</v>
      </c>
      <c r="C132" t="s">
        <v>18</v>
      </c>
      <c r="D132" s="8" t="str">
        <f>("048151")</f>
        <v>048151</v>
      </c>
      <c r="E132" t="str">
        <f>("622454942257")</f>
        <v>622454942257</v>
      </c>
      <c r="F132" s="2">
        <v>80250</v>
      </c>
      <c r="G132" s="2" t="s">
        <v>180</v>
      </c>
      <c r="H132" s="3">
        <v>7.07</v>
      </c>
      <c r="I132" t="s">
        <v>48</v>
      </c>
      <c r="J132" s="1">
        <v>45748</v>
      </c>
      <c r="K132">
        <v>9.9000000000000005E-2</v>
      </c>
      <c r="L132">
        <v>0.218</v>
      </c>
      <c r="M132">
        <v>60</v>
      </c>
      <c r="N132" t="s">
        <v>160</v>
      </c>
    </row>
    <row r="133" spans="1:14" x14ac:dyDescent="0.25">
      <c r="A133" t="s">
        <v>16</v>
      </c>
      <c r="B133" t="s">
        <v>17</v>
      </c>
      <c r="C133" t="s">
        <v>18</v>
      </c>
      <c r="D133" s="8" t="str">
        <f>("048152")</f>
        <v>048152</v>
      </c>
      <c r="E133" t="str">
        <f>("622454942264")</f>
        <v>622454942264</v>
      </c>
      <c r="F133" s="2">
        <v>80251</v>
      </c>
      <c r="G133" s="2" t="s">
        <v>181</v>
      </c>
      <c r="H133" s="3">
        <v>8.4700000000000006</v>
      </c>
      <c r="I133" t="s">
        <v>48</v>
      </c>
      <c r="J133" s="1">
        <v>45748</v>
      </c>
      <c r="K133">
        <v>0.13400000000000001</v>
      </c>
      <c r="L133">
        <v>0.29499999999999998</v>
      </c>
      <c r="M133">
        <v>30</v>
      </c>
      <c r="N133" t="s">
        <v>160</v>
      </c>
    </row>
    <row r="134" spans="1:14" x14ac:dyDescent="0.25">
      <c r="A134" t="s">
        <v>16</v>
      </c>
      <c r="B134" t="s">
        <v>17</v>
      </c>
      <c r="C134" t="s">
        <v>18</v>
      </c>
      <c r="D134" s="8" t="str">
        <f>("048153")</f>
        <v>048153</v>
      </c>
      <c r="E134" t="str">
        <f>("622454942899")</f>
        <v>622454942899</v>
      </c>
      <c r="F134" s="2">
        <v>80252</v>
      </c>
      <c r="G134" s="2" t="s">
        <v>182</v>
      </c>
      <c r="H134" s="3">
        <v>14.22</v>
      </c>
      <c r="I134" t="s">
        <v>48</v>
      </c>
      <c r="J134" s="1">
        <v>45748</v>
      </c>
      <c r="K134">
        <v>0.14199999999999999</v>
      </c>
      <c r="L134">
        <v>0.313</v>
      </c>
      <c r="M134">
        <v>28</v>
      </c>
      <c r="N134" t="s">
        <v>160</v>
      </c>
    </row>
    <row r="135" spans="1:14" x14ac:dyDescent="0.25">
      <c r="A135" t="s">
        <v>16</v>
      </c>
      <c r="B135" t="s">
        <v>17</v>
      </c>
      <c r="C135" t="s">
        <v>18</v>
      </c>
      <c r="D135" s="8" t="str">
        <f>("048156")</f>
        <v>048156</v>
      </c>
      <c r="E135" t="str">
        <f>("622454942929")</f>
        <v>622454942929</v>
      </c>
      <c r="F135" s="2">
        <v>80256</v>
      </c>
      <c r="G135" s="2" t="s">
        <v>183</v>
      </c>
      <c r="H135" s="3">
        <v>14.44</v>
      </c>
      <c r="I135" t="s">
        <v>48</v>
      </c>
      <c r="J135" s="1">
        <v>45748</v>
      </c>
      <c r="K135">
        <v>0.13600000000000001</v>
      </c>
      <c r="L135">
        <v>0.3</v>
      </c>
      <c r="M135">
        <v>28</v>
      </c>
      <c r="N135" t="s">
        <v>160</v>
      </c>
    </row>
    <row r="136" spans="1:14" x14ac:dyDescent="0.25">
      <c r="A136" t="s">
        <v>16</v>
      </c>
      <c r="B136" t="s">
        <v>17</v>
      </c>
      <c r="C136" t="s">
        <v>18</v>
      </c>
      <c r="D136" s="8" t="str">
        <f>("048150")</f>
        <v>048150</v>
      </c>
      <c r="E136" t="str">
        <f>("622454942240")</f>
        <v>622454942240</v>
      </c>
      <c r="F136" s="2">
        <v>80249</v>
      </c>
      <c r="G136" s="2" t="s">
        <v>184</v>
      </c>
      <c r="H136" s="3">
        <v>19.440000000000001</v>
      </c>
      <c r="I136" t="s">
        <v>48</v>
      </c>
      <c r="J136" s="1">
        <v>45748</v>
      </c>
      <c r="K136">
        <v>0.33</v>
      </c>
      <c r="L136">
        <v>0.72799999999999998</v>
      </c>
      <c r="M136">
        <v>21</v>
      </c>
      <c r="N136" t="s">
        <v>160</v>
      </c>
    </row>
    <row r="137" spans="1:14" x14ac:dyDescent="0.25">
      <c r="A137" t="s">
        <v>16</v>
      </c>
      <c r="B137" t="s">
        <v>17</v>
      </c>
      <c r="C137" t="s">
        <v>18</v>
      </c>
      <c r="D137" s="8" t="str">
        <f>("048159")</f>
        <v>048159</v>
      </c>
      <c r="E137" t="str">
        <f>("622454942950")</f>
        <v>622454942950</v>
      </c>
      <c r="F137" s="2">
        <v>80259</v>
      </c>
      <c r="G137" s="2" t="s">
        <v>185</v>
      </c>
      <c r="H137" s="3">
        <v>27.29</v>
      </c>
      <c r="I137" t="s">
        <v>48</v>
      </c>
      <c r="J137" s="1">
        <v>45748</v>
      </c>
      <c r="K137">
        <v>0.27300000000000002</v>
      </c>
      <c r="L137">
        <v>0.60199999999999998</v>
      </c>
      <c r="M137">
        <v>24</v>
      </c>
      <c r="N137" t="s">
        <v>160</v>
      </c>
    </row>
    <row r="138" spans="1:14" x14ac:dyDescent="0.25">
      <c r="A138" t="s">
        <v>16</v>
      </c>
      <c r="B138" t="s">
        <v>17</v>
      </c>
      <c r="C138" t="s">
        <v>18</v>
      </c>
      <c r="D138" s="8" t="str">
        <f>("048157")</f>
        <v>048157</v>
      </c>
      <c r="E138" t="str">
        <f>("622454942936")</f>
        <v>622454942936</v>
      </c>
      <c r="F138" s="2">
        <v>80257</v>
      </c>
      <c r="G138" s="2" t="s">
        <v>186</v>
      </c>
      <c r="H138" s="3">
        <v>19.78</v>
      </c>
      <c r="I138" t="s">
        <v>48</v>
      </c>
      <c r="J138" s="1">
        <v>45748</v>
      </c>
      <c r="K138">
        <v>0.19400000000000001</v>
      </c>
      <c r="L138">
        <v>0.42799999999999999</v>
      </c>
      <c r="M138">
        <v>15</v>
      </c>
      <c r="N138" t="s">
        <v>160</v>
      </c>
    </row>
    <row r="139" spans="1:14" x14ac:dyDescent="0.25">
      <c r="A139" t="s">
        <v>16</v>
      </c>
      <c r="B139" t="s">
        <v>17</v>
      </c>
      <c r="C139" t="s">
        <v>18</v>
      </c>
      <c r="D139" s="8" t="str">
        <f>("048155")</f>
        <v>048155</v>
      </c>
      <c r="E139" t="str">
        <f>("622454942912")</f>
        <v>622454942912</v>
      </c>
      <c r="F139" s="2">
        <v>80254</v>
      </c>
      <c r="G139" s="2" t="s">
        <v>187</v>
      </c>
      <c r="H139" s="3">
        <v>19.78</v>
      </c>
      <c r="I139" t="s">
        <v>48</v>
      </c>
      <c r="J139" s="1">
        <v>45748</v>
      </c>
      <c r="K139">
        <v>0.20399999999999999</v>
      </c>
      <c r="L139">
        <v>0.45</v>
      </c>
      <c r="M139">
        <v>15</v>
      </c>
      <c r="N139" t="s">
        <v>160</v>
      </c>
    </row>
    <row r="140" spans="1:14" x14ac:dyDescent="0.25">
      <c r="A140" t="s">
        <v>16</v>
      </c>
      <c r="B140" t="s">
        <v>17</v>
      </c>
      <c r="C140" t="s">
        <v>18</v>
      </c>
      <c r="D140" s="8" t="str">
        <f>("048158")</f>
        <v>048158</v>
      </c>
      <c r="E140" t="str">
        <f>("622454942943")</f>
        <v>622454942943</v>
      </c>
      <c r="F140" s="2">
        <v>80258</v>
      </c>
      <c r="G140" s="2" t="s">
        <v>188</v>
      </c>
      <c r="H140" s="3">
        <v>27.07</v>
      </c>
      <c r="I140" t="s">
        <v>48</v>
      </c>
      <c r="J140" s="1">
        <v>45748</v>
      </c>
      <c r="K140">
        <v>0.247</v>
      </c>
      <c r="L140">
        <v>0.54500000000000004</v>
      </c>
      <c r="M140">
        <v>12</v>
      </c>
      <c r="N140" t="s">
        <v>160</v>
      </c>
    </row>
    <row r="141" spans="1:14" x14ac:dyDescent="0.25">
      <c r="A141" t="s">
        <v>16</v>
      </c>
      <c r="B141" t="s">
        <v>17</v>
      </c>
      <c r="C141" t="s">
        <v>18</v>
      </c>
      <c r="D141" s="8" t="str">
        <f>("048154")</f>
        <v>048154</v>
      </c>
      <c r="E141" t="str">
        <f>("622454942905")</f>
        <v>622454942905</v>
      </c>
      <c r="F141" s="2">
        <v>80253</v>
      </c>
      <c r="G141" s="2" t="s">
        <v>189</v>
      </c>
      <c r="H141" s="3">
        <v>27.07</v>
      </c>
      <c r="I141" t="s">
        <v>48</v>
      </c>
      <c r="J141" s="1">
        <v>45748</v>
      </c>
      <c r="K141">
        <v>0.27700000000000002</v>
      </c>
      <c r="L141">
        <v>0.61099999999999999</v>
      </c>
      <c r="M141">
        <v>8</v>
      </c>
      <c r="N141" t="s">
        <v>160</v>
      </c>
    </row>
    <row r="142" spans="1:14" x14ac:dyDescent="0.25">
      <c r="A142" t="s">
        <v>16</v>
      </c>
      <c r="B142" t="s">
        <v>17</v>
      </c>
      <c r="C142" t="s">
        <v>18</v>
      </c>
      <c r="D142" s="8" t="str">
        <f>("048130")</f>
        <v>048130</v>
      </c>
      <c r="E142" t="str">
        <f>("622454942042")</f>
        <v>622454942042</v>
      </c>
      <c r="F142" s="2">
        <v>80142</v>
      </c>
      <c r="G142" s="2" t="s">
        <v>190</v>
      </c>
      <c r="H142" s="3">
        <v>14.33</v>
      </c>
      <c r="I142" t="s">
        <v>48</v>
      </c>
      <c r="J142" s="1">
        <v>45748</v>
      </c>
      <c r="K142">
        <v>0.192</v>
      </c>
      <c r="L142">
        <v>0.42299999999999999</v>
      </c>
      <c r="M142">
        <v>64</v>
      </c>
      <c r="N142" t="s">
        <v>160</v>
      </c>
    </row>
    <row r="143" spans="1:14" x14ac:dyDescent="0.25">
      <c r="A143" t="s">
        <v>16</v>
      </c>
      <c r="B143" t="s">
        <v>17</v>
      </c>
      <c r="C143" t="s">
        <v>18</v>
      </c>
      <c r="D143" s="8" t="str">
        <f>("048131")</f>
        <v>048131</v>
      </c>
      <c r="E143" t="str">
        <f>("622454942059")</f>
        <v>622454942059</v>
      </c>
      <c r="F143" s="2">
        <v>80145</v>
      </c>
      <c r="G143" s="2" t="s">
        <v>191</v>
      </c>
      <c r="H143" s="3">
        <v>17.27</v>
      </c>
      <c r="I143" t="s">
        <v>48</v>
      </c>
      <c r="J143" s="1">
        <v>45748</v>
      </c>
      <c r="K143">
        <v>0.28499999999999998</v>
      </c>
      <c r="L143">
        <v>0.628</v>
      </c>
      <c r="M143">
        <v>30</v>
      </c>
      <c r="N143" t="s">
        <v>160</v>
      </c>
    </row>
    <row r="144" spans="1:14" x14ac:dyDescent="0.25">
      <c r="A144" t="s">
        <v>16</v>
      </c>
      <c r="B144" t="s">
        <v>17</v>
      </c>
      <c r="C144" t="s">
        <v>18</v>
      </c>
      <c r="D144" s="8" t="str">
        <f>("048132")</f>
        <v>048132</v>
      </c>
      <c r="E144" t="str">
        <f>("622454942066")</f>
        <v>622454942066</v>
      </c>
      <c r="F144" s="2">
        <v>80146</v>
      </c>
      <c r="G144" s="2" t="s">
        <v>192</v>
      </c>
      <c r="H144" s="3">
        <v>30.56</v>
      </c>
      <c r="I144" t="s">
        <v>48</v>
      </c>
      <c r="J144" s="1">
        <v>45748</v>
      </c>
      <c r="K144">
        <v>0.46800000000000003</v>
      </c>
      <c r="L144">
        <v>1.032</v>
      </c>
      <c r="M144">
        <v>21</v>
      </c>
      <c r="N144" t="s">
        <v>160</v>
      </c>
    </row>
    <row r="145" spans="1:14" x14ac:dyDescent="0.25">
      <c r="A145" t="s">
        <v>16</v>
      </c>
      <c r="B145" t="s">
        <v>17</v>
      </c>
      <c r="C145" t="s">
        <v>18</v>
      </c>
      <c r="D145" s="8" t="str">
        <f>("048133")</f>
        <v>048133</v>
      </c>
      <c r="E145" t="str">
        <f>("622454942073")</f>
        <v>622454942073</v>
      </c>
      <c r="F145" s="2">
        <v>80147</v>
      </c>
      <c r="G145" s="2" t="s">
        <v>193</v>
      </c>
      <c r="H145" s="3">
        <v>40.44</v>
      </c>
      <c r="I145" t="s">
        <v>48</v>
      </c>
      <c r="J145" s="1">
        <v>45748</v>
      </c>
      <c r="K145">
        <v>0.64400000000000002</v>
      </c>
      <c r="L145">
        <v>1.42</v>
      </c>
      <c r="M145">
        <v>18</v>
      </c>
      <c r="N145" t="s">
        <v>160</v>
      </c>
    </row>
    <row r="146" spans="1:14" x14ac:dyDescent="0.25">
      <c r="A146" t="s">
        <v>16</v>
      </c>
      <c r="B146" t="s">
        <v>17</v>
      </c>
      <c r="C146" t="s">
        <v>18</v>
      </c>
      <c r="D146" s="8" t="str">
        <f>("048134")</f>
        <v>048134</v>
      </c>
      <c r="E146" t="str">
        <f>("622454942080")</f>
        <v>622454942080</v>
      </c>
      <c r="F146" s="2">
        <v>80148</v>
      </c>
      <c r="G146" s="2" t="s">
        <v>194</v>
      </c>
      <c r="H146" s="3">
        <v>40.47</v>
      </c>
      <c r="I146" t="s">
        <v>48</v>
      </c>
      <c r="J146" s="1">
        <v>45748</v>
      </c>
      <c r="K146">
        <v>1.2010000000000001</v>
      </c>
      <c r="L146">
        <v>2.6480000000000001</v>
      </c>
      <c r="M146">
        <v>10</v>
      </c>
      <c r="N146" t="s">
        <v>160</v>
      </c>
    </row>
    <row r="147" spans="1:14" x14ac:dyDescent="0.25">
      <c r="A147" t="s">
        <v>16</v>
      </c>
      <c r="B147" t="s">
        <v>17</v>
      </c>
      <c r="C147" t="s">
        <v>18</v>
      </c>
      <c r="D147" s="8" t="str">
        <f>("048135")</f>
        <v>048135</v>
      </c>
      <c r="E147" t="str">
        <f>("622454942097")</f>
        <v>622454942097</v>
      </c>
      <c r="F147" s="2">
        <v>80157</v>
      </c>
      <c r="G147" s="2" t="s">
        <v>195</v>
      </c>
      <c r="H147" s="3">
        <v>15.96</v>
      </c>
      <c r="I147" t="s">
        <v>48</v>
      </c>
      <c r="J147" s="1">
        <v>45748</v>
      </c>
      <c r="K147">
        <v>0.14399999999999999</v>
      </c>
      <c r="L147">
        <v>0.317</v>
      </c>
      <c r="M147">
        <v>80</v>
      </c>
      <c r="N147" t="s">
        <v>160</v>
      </c>
    </row>
    <row r="148" spans="1:14" x14ac:dyDescent="0.25">
      <c r="A148" t="s">
        <v>16</v>
      </c>
      <c r="B148" t="s">
        <v>17</v>
      </c>
      <c r="C148" t="s">
        <v>18</v>
      </c>
      <c r="D148" s="8" t="str">
        <f>("048136")</f>
        <v>048136</v>
      </c>
      <c r="E148" t="str">
        <f>("622454942103")</f>
        <v>622454942103</v>
      </c>
      <c r="F148" s="2">
        <v>80158</v>
      </c>
      <c r="G148" s="2" t="s">
        <v>196</v>
      </c>
      <c r="H148" s="3">
        <v>18.84</v>
      </c>
      <c r="I148" t="s">
        <v>48</v>
      </c>
      <c r="J148" s="1">
        <v>45748</v>
      </c>
      <c r="K148">
        <v>0.223</v>
      </c>
      <c r="L148">
        <v>0.49199999999999999</v>
      </c>
      <c r="M148">
        <v>40</v>
      </c>
      <c r="N148" t="s">
        <v>160</v>
      </c>
    </row>
    <row r="149" spans="1:14" x14ac:dyDescent="0.25">
      <c r="A149" t="s">
        <v>16</v>
      </c>
      <c r="B149" t="s">
        <v>17</v>
      </c>
      <c r="C149" t="s">
        <v>18</v>
      </c>
      <c r="D149" s="8" t="str">
        <f>("048137")</f>
        <v>048137</v>
      </c>
      <c r="E149" t="str">
        <f>("622454942110")</f>
        <v>622454942110</v>
      </c>
      <c r="F149" s="2">
        <v>80160</v>
      </c>
      <c r="G149" s="2" t="s">
        <v>197</v>
      </c>
      <c r="H149" s="3">
        <v>40.729999999999997</v>
      </c>
      <c r="I149" t="s">
        <v>48</v>
      </c>
      <c r="J149" s="1">
        <v>45748</v>
      </c>
      <c r="K149">
        <v>0.33200000000000002</v>
      </c>
      <c r="L149">
        <v>0.73199999999999998</v>
      </c>
      <c r="M149">
        <v>28</v>
      </c>
      <c r="N149" t="s">
        <v>160</v>
      </c>
    </row>
    <row r="150" spans="1:14" x14ac:dyDescent="0.25">
      <c r="A150" t="s">
        <v>16</v>
      </c>
      <c r="B150" t="s">
        <v>17</v>
      </c>
      <c r="C150" t="s">
        <v>18</v>
      </c>
      <c r="D150" s="8" t="str">
        <f>("048138")</f>
        <v>048138</v>
      </c>
      <c r="E150" t="str">
        <f>("622454942127")</f>
        <v>622454942127</v>
      </c>
      <c r="F150" s="2">
        <v>80161</v>
      </c>
      <c r="G150" s="2" t="s">
        <v>198</v>
      </c>
      <c r="H150" s="3">
        <v>42.8</v>
      </c>
      <c r="I150" t="s">
        <v>48</v>
      </c>
      <c r="J150" s="1">
        <v>45748</v>
      </c>
      <c r="K150">
        <v>0.41399999999999998</v>
      </c>
      <c r="L150">
        <v>0.91300000000000003</v>
      </c>
      <c r="M150">
        <v>24</v>
      </c>
      <c r="N150" t="s">
        <v>160</v>
      </c>
    </row>
    <row r="151" spans="1:14" x14ac:dyDescent="0.25">
      <c r="A151" t="s">
        <v>16</v>
      </c>
      <c r="B151" t="s">
        <v>17</v>
      </c>
      <c r="C151" t="s">
        <v>18</v>
      </c>
      <c r="D151" s="8" t="str">
        <f>("048139")</f>
        <v>048139</v>
      </c>
      <c r="E151" t="str">
        <f>("622454942134")</f>
        <v>622454942134</v>
      </c>
      <c r="F151" s="2">
        <v>80162</v>
      </c>
      <c r="G151" s="2" t="s">
        <v>199</v>
      </c>
      <c r="H151" s="3">
        <v>56.8</v>
      </c>
      <c r="I151" t="s">
        <v>48</v>
      </c>
      <c r="J151" s="1">
        <v>45748</v>
      </c>
      <c r="K151">
        <v>0.61499999999999999</v>
      </c>
      <c r="L151">
        <v>1.3560000000000001</v>
      </c>
      <c r="M151">
        <v>15</v>
      </c>
      <c r="N151" t="s">
        <v>160</v>
      </c>
    </row>
    <row r="152" spans="1:14" x14ac:dyDescent="0.25">
      <c r="A152" t="s">
        <v>16</v>
      </c>
      <c r="B152" t="s">
        <v>17</v>
      </c>
      <c r="C152" t="s">
        <v>18</v>
      </c>
      <c r="D152" s="8" t="str">
        <f>("048140")</f>
        <v>048140</v>
      </c>
      <c r="E152" t="str">
        <f>("622454942141")</f>
        <v>622454942141</v>
      </c>
      <c r="F152" s="2">
        <v>80163</v>
      </c>
      <c r="G152" s="2" t="s">
        <v>200</v>
      </c>
      <c r="H152" s="3">
        <v>85.09</v>
      </c>
      <c r="I152" t="s">
        <v>48</v>
      </c>
      <c r="J152" s="1">
        <v>45748</v>
      </c>
      <c r="K152">
        <v>0.94499999999999995</v>
      </c>
      <c r="L152">
        <v>2.0830000000000002</v>
      </c>
      <c r="M152">
        <v>9</v>
      </c>
      <c r="N152" t="s">
        <v>160</v>
      </c>
    </row>
    <row r="153" spans="1:14" x14ac:dyDescent="0.25">
      <c r="A153" t="s">
        <v>16</v>
      </c>
      <c r="B153" t="s">
        <v>17</v>
      </c>
      <c r="C153" t="s">
        <v>18</v>
      </c>
      <c r="D153" s="8" t="str">
        <f>("048141")</f>
        <v>048141</v>
      </c>
      <c r="E153" t="str">
        <f>("622454942158")</f>
        <v>622454942158</v>
      </c>
      <c r="F153" s="2">
        <v>80164</v>
      </c>
      <c r="G153" s="2" t="s">
        <v>201</v>
      </c>
      <c r="H153" s="3">
        <v>130</v>
      </c>
      <c r="I153" t="s">
        <v>48</v>
      </c>
      <c r="J153" s="1">
        <v>45748</v>
      </c>
      <c r="K153">
        <v>1.31</v>
      </c>
      <c r="L153">
        <v>2.8879999999999999</v>
      </c>
      <c r="M153">
        <v>5</v>
      </c>
      <c r="N153" t="s">
        <v>160</v>
      </c>
    </row>
    <row r="154" spans="1:14" x14ac:dyDescent="0.25">
      <c r="A154" t="s">
        <v>16</v>
      </c>
      <c r="B154" t="s">
        <v>17</v>
      </c>
      <c r="C154" t="s">
        <v>18</v>
      </c>
      <c r="D154" s="8" t="str">
        <f>("048524")</f>
        <v>048524</v>
      </c>
      <c r="E154" t="str">
        <f>("622454485242")</f>
        <v>622454485242</v>
      </c>
      <c r="F154" s="2" t="s">
        <v>202</v>
      </c>
      <c r="G154" s="2" t="s">
        <v>203</v>
      </c>
      <c r="H154" s="3">
        <v>35.82</v>
      </c>
      <c r="I154" t="s">
        <v>48</v>
      </c>
      <c r="J154" s="1">
        <v>45748</v>
      </c>
      <c r="K154">
        <v>0.08</v>
      </c>
      <c r="L154">
        <v>0.17599999999999999</v>
      </c>
      <c r="M154">
        <v>30</v>
      </c>
      <c r="N154" t="s">
        <v>49</v>
      </c>
    </row>
    <row r="155" spans="1:14" x14ac:dyDescent="0.25">
      <c r="A155" t="s">
        <v>16</v>
      </c>
      <c r="B155" t="s">
        <v>17</v>
      </c>
      <c r="C155" t="s">
        <v>18</v>
      </c>
      <c r="D155" s="8" t="str">
        <f>("048540")</f>
        <v>048540</v>
      </c>
      <c r="E155" t="str">
        <f>("622454485402")</f>
        <v>622454485402</v>
      </c>
      <c r="F155" s="2" t="s">
        <v>204</v>
      </c>
      <c r="G155" s="2" t="s">
        <v>205</v>
      </c>
      <c r="H155" s="3">
        <v>44.98</v>
      </c>
      <c r="I155" t="s">
        <v>48</v>
      </c>
      <c r="J155" s="1">
        <v>45748</v>
      </c>
      <c r="K155">
        <v>0.11</v>
      </c>
      <c r="L155">
        <v>0.24299999999999999</v>
      </c>
      <c r="M155">
        <v>25</v>
      </c>
      <c r="N155" t="s">
        <v>49</v>
      </c>
    </row>
    <row r="156" spans="1:14" x14ac:dyDescent="0.25">
      <c r="A156" t="s">
        <v>16</v>
      </c>
      <c r="B156" t="s">
        <v>17</v>
      </c>
      <c r="C156" t="s">
        <v>18</v>
      </c>
      <c r="D156" s="8" t="str">
        <f>("048541")</f>
        <v>048541</v>
      </c>
      <c r="E156" t="str">
        <f>("622454485419")</f>
        <v>622454485419</v>
      </c>
      <c r="F156" s="2" t="s">
        <v>206</v>
      </c>
      <c r="G156" s="2" t="s">
        <v>207</v>
      </c>
      <c r="H156" s="3">
        <v>55.35</v>
      </c>
      <c r="I156" t="s">
        <v>48</v>
      </c>
      <c r="J156" s="1">
        <v>45748</v>
      </c>
      <c r="K156">
        <v>0.155</v>
      </c>
      <c r="L156">
        <v>0.34200000000000003</v>
      </c>
      <c r="M156">
        <v>15</v>
      </c>
      <c r="N156" t="s">
        <v>49</v>
      </c>
    </row>
    <row r="157" spans="1:14" x14ac:dyDescent="0.25">
      <c r="A157" t="s">
        <v>16</v>
      </c>
      <c r="B157" t="s">
        <v>17</v>
      </c>
      <c r="C157" t="s">
        <v>18</v>
      </c>
      <c r="D157" s="8" t="str">
        <f>("048542")</f>
        <v>048542</v>
      </c>
      <c r="E157" t="str">
        <f>("622454485426")</f>
        <v>622454485426</v>
      </c>
      <c r="F157" s="2" t="s">
        <v>208</v>
      </c>
      <c r="G157" s="2" t="s">
        <v>209</v>
      </c>
      <c r="H157" s="3">
        <v>88.96</v>
      </c>
      <c r="I157" t="s">
        <v>48</v>
      </c>
      <c r="J157" s="1">
        <v>45748</v>
      </c>
      <c r="K157">
        <v>0.252</v>
      </c>
      <c r="L157">
        <v>0.55600000000000005</v>
      </c>
      <c r="M157">
        <v>10</v>
      </c>
      <c r="N157" t="s">
        <v>49</v>
      </c>
    </row>
    <row r="158" spans="1:14" x14ac:dyDescent="0.25">
      <c r="A158" t="s">
        <v>16</v>
      </c>
      <c r="B158" t="s">
        <v>17</v>
      </c>
      <c r="C158" t="s">
        <v>18</v>
      </c>
      <c r="D158" s="8" t="str">
        <f>("074328")</f>
        <v>074328</v>
      </c>
      <c r="E158" t="str">
        <f>("622454743281")</f>
        <v>622454743281</v>
      </c>
      <c r="G158" s="2" t="s">
        <v>210</v>
      </c>
      <c r="H158" s="3">
        <v>29.33</v>
      </c>
      <c r="I158" t="s">
        <v>48</v>
      </c>
      <c r="J158" s="1">
        <v>45748</v>
      </c>
      <c r="K158">
        <v>0.47399999999999998</v>
      </c>
      <c r="L158">
        <v>1.0449999999999999</v>
      </c>
      <c r="M158">
        <v>12</v>
      </c>
      <c r="N158" t="s">
        <v>211</v>
      </c>
    </row>
    <row r="159" spans="1:14" x14ac:dyDescent="0.25">
      <c r="A159" t="s">
        <v>16</v>
      </c>
      <c r="B159" t="s">
        <v>17</v>
      </c>
      <c r="C159" t="s">
        <v>18</v>
      </c>
      <c r="D159" s="8" t="str">
        <f>("074329")</f>
        <v>074329</v>
      </c>
      <c r="E159" t="str">
        <f>("622454743298")</f>
        <v>622454743298</v>
      </c>
      <c r="G159" s="2" t="s">
        <v>212</v>
      </c>
      <c r="H159" s="3">
        <v>48.44</v>
      </c>
      <c r="I159" t="s">
        <v>48</v>
      </c>
      <c r="J159" s="1">
        <v>45748</v>
      </c>
      <c r="K159">
        <v>0.94699999999999995</v>
      </c>
      <c r="L159">
        <v>2.0880000000000001</v>
      </c>
      <c r="M159">
        <v>12</v>
      </c>
      <c r="N159" t="s">
        <v>211</v>
      </c>
    </row>
    <row r="160" spans="1:14" x14ac:dyDescent="0.25">
      <c r="A160" t="s">
        <v>16</v>
      </c>
      <c r="B160" t="s">
        <v>17</v>
      </c>
      <c r="C160" t="s">
        <v>18</v>
      </c>
      <c r="D160" s="8" t="str">
        <f>("074420")</f>
        <v>074420</v>
      </c>
      <c r="E160" t="str">
        <f>("622454744202")</f>
        <v>622454744202</v>
      </c>
      <c r="G160" s="2" t="s">
        <v>213</v>
      </c>
      <c r="H160" s="3">
        <v>3.27</v>
      </c>
      <c r="I160" t="s">
        <v>48</v>
      </c>
      <c r="J160" s="1">
        <v>45748</v>
      </c>
      <c r="K160">
        <v>3.5999999999999997E-2</v>
      </c>
      <c r="L160">
        <v>7.9000000000000001E-2</v>
      </c>
      <c r="M160">
        <v>50</v>
      </c>
      <c r="N160" t="s">
        <v>211</v>
      </c>
    </row>
    <row r="161" spans="1:15" x14ac:dyDescent="0.25">
      <c r="A161" t="s">
        <v>16</v>
      </c>
      <c r="B161" t="s">
        <v>17</v>
      </c>
      <c r="C161" t="s">
        <v>18</v>
      </c>
      <c r="D161" s="8" t="str">
        <f>("074421")</f>
        <v>074421</v>
      </c>
      <c r="E161" t="str">
        <f>("622454744219")</f>
        <v>622454744219</v>
      </c>
      <c r="G161" s="2" t="s">
        <v>214</v>
      </c>
      <c r="H161" s="3">
        <v>3.04</v>
      </c>
      <c r="I161" t="s">
        <v>48</v>
      </c>
      <c r="J161" s="1">
        <v>45748</v>
      </c>
      <c r="K161">
        <v>3.5999999999999997E-2</v>
      </c>
      <c r="L161">
        <v>7.9000000000000001E-2</v>
      </c>
      <c r="M161">
        <v>50</v>
      </c>
      <c r="N161" t="s">
        <v>211</v>
      </c>
      <c r="O161" t="s">
        <v>215</v>
      </c>
    </row>
    <row r="162" spans="1:15" x14ac:dyDescent="0.25">
      <c r="A162" t="s">
        <v>16</v>
      </c>
      <c r="B162" t="s">
        <v>17</v>
      </c>
      <c r="C162" t="s">
        <v>18</v>
      </c>
      <c r="D162" s="8" t="str">
        <f>("074422")</f>
        <v>074422</v>
      </c>
      <c r="E162" t="str">
        <f>("622454744226")</f>
        <v>622454744226</v>
      </c>
      <c r="G162" s="2" t="s">
        <v>216</v>
      </c>
      <c r="H162" s="3">
        <v>3.35</v>
      </c>
      <c r="I162" t="s">
        <v>48</v>
      </c>
      <c r="J162" s="1">
        <v>45748</v>
      </c>
      <c r="K162">
        <v>3.5999999999999997E-2</v>
      </c>
      <c r="L162">
        <v>7.9000000000000001E-2</v>
      </c>
      <c r="M162">
        <v>50</v>
      </c>
      <c r="N162" t="s">
        <v>211</v>
      </c>
    </row>
    <row r="163" spans="1:15" x14ac:dyDescent="0.25">
      <c r="A163" t="s">
        <v>16</v>
      </c>
      <c r="B163" t="s">
        <v>17</v>
      </c>
      <c r="C163" t="s">
        <v>18</v>
      </c>
      <c r="D163" s="8" t="str">
        <f>("074436")</f>
        <v>074436</v>
      </c>
      <c r="E163" t="str">
        <f>("622454744363")</f>
        <v>622454744363</v>
      </c>
      <c r="G163" s="2" t="s">
        <v>217</v>
      </c>
      <c r="H163" s="3">
        <v>13.15</v>
      </c>
      <c r="I163" t="s">
        <v>48</v>
      </c>
      <c r="J163" s="1">
        <v>45748</v>
      </c>
      <c r="K163">
        <v>3.5000000000000003E-2</v>
      </c>
      <c r="L163">
        <v>7.6999999999999999E-2</v>
      </c>
      <c r="M163">
        <v>50</v>
      </c>
      <c r="N163" t="s">
        <v>211</v>
      </c>
    </row>
    <row r="164" spans="1:15" x14ac:dyDescent="0.25">
      <c r="A164" t="s">
        <v>16</v>
      </c>
      <c r="B164" t="s">
        <v>17</v>
      </c>
      <c r="C164" t="s">
        <v>18</v>
      </c>
      <c r="D164" s="8" t="str">
        <f>("074437")</f>
        <v>074437</v>
      </c>
      <c r="E164" t="str">
        <f>("622454744370")</f>
        <v>622454744370</v>
      </c>
      <c r="G164" s="2" t="s">
        <v>218</v>
      </c>
      <c r="H164" s="3">
        <v>13.15</v>
      </c>
      <c r="I164" t="s">
        <v>48</v>
      </c>
      <c r="J164" s="1">
        <v>45748</v>
      </c>
      <c r="K164">
        <v>3.5000000000000003E-2</v>
      </c>
      <c r="L164">
        <v>7.6999999999999999E-2</v>
      </c>
      <c r="M164">
        <v>50</v>
      </c>
      <c r="N164" t="s">
        <v>211</v>
      </c>
    </row>
    <row r="165" spans="1:15" x14ac:dyDescent="0.25">
      <c r="A165" t="s">
        <v>16</v>
      </c>
      <c r="B165" t="s">
        <v>17</v>
      </c>
      <c r="C165" t="s">
        <v>18</v>
      </c>
      <c r="D165" s="8" t="str">
        <f>("074299")</f>
        <v>074299</v>
      </c>
      <c r="E165" t="str">
        <f>("622454944749")</f>
        <v>622454944749</v>
      </c>
      <c r="F165" s="2" t="s">
        <v>219</v>
      </c>
      <c r="G165" s="2" t="s">
        <v>220</v>
      </c>
      <c r="H165" s="3">
        <v>370</v>
      </c>
      <c r="I165" t="s">
        <v>48</v>
      </c>
      <c r="J165" s="1">
        <v>45748</v>
      </c>
      <c r="K165">
        <v>8.5999999999999993E-2</v>
      </c>
      <c r="L165">
        <v>0.19</v>
      </c>
      <c r="M165">
        <v>12</v>
      </c>
      <c r="N165" t="s">
        <v>221</v>
      </c>
    </row>
    <row r="166" spans="1:15" x14ac:dyDescent="0.25">
      <c r="A166" t="s">
        <v>16</v>
      </c>
      <c r="B166" t="s">
        <v>17</v>
      </c>
      <c r="C166" t="s">
        <v>18</v>
      </c>
      <c r="D166" s="8" t="str">
        <f>("074296")</f>
        <v>074296</v>
      </c>
      <c r="E166" t="str">
        <f>("622454944725")</f>
        <v>622454944725</v>
      </c>
      <c r="F166" s="2" t="s">
        <v>222</v>
      </c>
      <c r="G166" s="2" t="s">
        <v>223</v>
      </c>
      <c r="H166" s="3">
        <v>171</v>
      </c>
      <c r="I166" t="s">
        <v>48</v>
      </c>
      <c r="J166" s="1">
        <v>45748</v>
      </c>
      <c r="K166">
        <v>0.14000000000000001</v>
      </c>
      <c r="L166">
        <v>0.309</v>
      </c>
      <c r="M166">
        <v>50</v>
      </c>
      <c r="N166" t="s">
        <v>221</v>
      </c>
    </row>
    <row r="167" spans="1:15" x14ac:dyDescent="0.25">
      <c r="A167" t="s">
        <v>16</v>
      </c>
      <c r="B167" t="s">
        <v>17</v>
      </c>
      <c r="C167" t="s">
        <v>18</v>
      </c>
      <c r="D167" s="8" t="str">
        <f>("074281")</f>
        <v>074281</v>
      </c>
      <c r="E167" t="str">
        <f>("622454944794")</f>
        <v>622454944794</v>
      </c>
      <c r="F167" s="2">
        <v>2667</v>
      </c>
      <c r="G167" s="2" t="s">
        <v>224</v>
      </c>
      <c r="H167" s="3">
        <v>1541</v>
      </c>
      <c r="I167" t="s">
        <v>48</v>
      </c>
      <c r="J167" s="1">
        <v>45748</v>
      </c>
      <c r="K167">
        <v>0.02</v>
      </c>
      <c r="L167">
        <v>4.3999999999999997E-2</v>
      </c>
      <c r="M167">
        <v>1</v>
      </c>
      <c r="N167" t="s">
        <v>221</v>
      </c>
    </row>
    <row r="168" spans="1:15" x14ac:dyDescent="0.25">
      <c r="A168" t="s">
        <v>16</v>
      </c>
      <c r="B168" t="s">
        <v>17</v>
      </c>
      <c r="C168" t="s">
        <v>18</v>
      </c>
      <c r="D168" s="8" t="str">
        <f>("074284")</f>
        <v>074284</v>
      </c>
      <c r="E168" t="str">
        <f>("622454944817")</f>
        <v>622454944817</v>
      </c>
      <c r="F168" s="2">
        <v>19071100</v>
      </c>
      <c r="G168" s="2" t="s">
        <v>225</v>
      </c>
      <c r="H168" s="3">
        <v>637</v>
      </c>
      <c r="I168" t="s">
        <v>48</v>
      </c>
      <c r="J168" s="1">
        <v>45748</v>
      </c>
      <c r="K168">
        <v>8.9999999999999993E-3</v>
      </c>
      <c r="L168">
        <v>0.02</v>
      </c>
      <c r="M168">
        <v>1</v>
      </c>
      <c r="N168" t="s">
        <v>221</v>
      </c>
    </row>
    <row r="169" spans="1:15" x14ac:dyDescent="0.25">
      <c r="A169" t="s">
        <v>16</v>
      </c>
      <c r="B169" t="s">
        <v>17</v>
      </c>
      <c r="C169" t="s">
        <v>18</v>
      </c>
      <c r="D169" s="8" t="str">
        <f>("074297")</f>
        <v>074297</v>
      </c>
      <c r="E169" t="str">
        <f>("622454944732")</f>
        <v>622454944732</v>
      </c>
      <c r="F169" s="2">
        <v>3060</v>
      </c>
      <c r="G169" s="2" t="s">
        <v>226</v>
      </c>
      <c r="H169" s="3">
        <v>355</v>
      </c>
      <c r="I169" t="s">
        <v>48</v>
      </c>
      <c r="J169" s="1">
        <v>45748</v>
      </c>
      <c r="K169">
        <v>7.0000000000000001E-3</v>
      </c>
      <c r="L169">
        <v>1.4999999999999999E-2</v>
      </c>
      <c r="M169">
        <v>12</v>
      </c>
      <c r="N169" t="s">
        <v>221</v>
      </c>
    </row>
    <row r="170" spans="1:15" x14ac:dyDescent="0.25">
      <c r="A170" t="s">
        <v>16</v>
      </c>
      <c r="B170" t="s">
        <v>17</v>
      </c>
      <c r="C170" t="s">
        <v>18</v>
      </c>
      <c r="D170" s="8" t="str">
        <f>("074294")</f>
        <v>074294</v>
      </c>
      <c r="E170" t="str">
        <f>("622454944824")</f>
        <v>622454944824</v>
      </c>
      <c r="F170" s="2">
        <v>3061</v>
      </c>
      <c r="G170" s="2" t="s">
        <v>227</v>
      </c>
      <c r="H170" s="3">
        <v>31.66</v>
      </c>
      <c r="I170" t="s">
        <v>48</v>
      </c>
      <c r="J170" s="1">
        <v>45748</v>
      </c>
      <c r="K170">
        <v>0.05</v>
      </c>
      <c r="L170">
        <v>0.11</v>
      </c>
      <c r="M170">
        <v>36</v>
      </c>
      <c r="N170" t="s">
        <v>221</v>
      </c>
    </row>
    <row r="171" spans="1:15" x14ac:dyDescent="0.25">
      <c r="A171" t="s">
        <v>16</v>
      </c>
      <c r="B171" t="s">
        <v>17</v>
      </c>
      <c r="C171" t="s">
        <v>18</v>
      </c>
      <c r="D171" s="8" t="str">
        <f>("074295")</f>
        <v>074295</v>
      </c>
      <c r="E171" t="str">
        <f>("622454944718")</f>
        <v>622454944718</v>
      </c>
      <c r="F171" s="2">
        <v>3062</v>
      </c>
      <c r="G171" s="2" t="s">
        <v>228</v>
      </c>
      <c r="H171" s="3">
        <v>75.33</v>
      </c>
      <c r="I171" t="s">
        <v>48</v>
      </c>
      <c r="J171" s="1">
        <v>45748</v>
      </c>
      <c r="K171">
        <v>0.02</v>
      </c>
      <c r="L171">
        <v>4.3999999999999997E-2</v>
      </c>
      <c r="M171">
        <v>36</v>
      </c>
      <c r="N171" t="s">
        <v>221</v>
      </c>
    </row>
    <row r="172" spans="1:15" x14ac:dyDescent="0.25">
      <c r="A172" t="s">
        <v>16</v>
      </c>
      <c r="B172" t="s">
        <v>17</v>
      </c>
      <c r="C172" t="s">
        <v>18</v>
      </c>
      <c r="D172" s="8" t="str">
        <f>("048224")</f>
        <v>048224</v>
      </c>
      <c r="E172" t="str">
        <f>("622454942868")</f>
        <v>622454942868</v>
      </c>
      <c r="F172" s="2">
        <v>80477</v>
      </c>
      <c r="G172" s="2" t="s">
        <v>229</v>
      </c>
      <c r="H172" s="3">
        <v>5.43</v>
      </c>
      <c r="I172" t="s">
        <v>48</v>
      </c>
      <c r="J172" s="1">
        <v>45748</v>
      </c>
      <c r="K172">
        <v>2.3E-2</v>
      </c>
      <c r="L172">
        <v>5.0999999999999997E-2</v>
      </c>
      <c r="M172">
        <v>144</v>
      </c>
      <c r="N172" t="s">
        <v>221</v>
      </c>
    </row>
    <row r="173" spans="1:15" x14ac:dyDescent="0.25">
      <c r="A173" t="s">
        <v>16</v>
      </c>
      <c r="B173" t="s">
        <v>17</v>
      </c>
      <c r="C173" t="s">
        <v>18</v>
      </c>
      <c r="D173" s="8" t="str">
        <f>("074301")</f>
        <v>074301</v>
      </c>
      <c r="E173" t="str">
        <f>("622454944756")</f>
        <v>622454944756</v>
      </c>
      <c r="F173" s="2">
        <v>560001300</v>
      </c>
      <c r="G173" s="2" t="s">
        <v>230</v>
      </c>
      <c r="H173" s="3">
        <v>65.900000000000006</v>
      </c>
      <c r="I173" t="s">
        <v>48</v>
      </c>
      <c r="J173" s="1">
        <v>45748</v>
      </c>
      <c r="K173">
        <v>1.4E-2</v>
      </c>
      <c r="L173">
        <v>3.1E-2</v>
      </c>
      <c r="M173">
        <v>12</v>
      </c>
      <c r="N173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BMPFIN0401251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Krishnan, Asha</dc:creator>
  <cp:lastModifiedBy>Zou, Tim</cp:lastModifiedBy>
  <dcterms:created xsi:type="dcterms:W3CDTF">2025-03-11T17:30:51Z</dcterms:created>
  <dcterms:modified xsi:type="dcterms:W3CDTF">2025-03-11T17:48:47Z</dcterms:modified>
</cp:coreProperties>
</file>